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9320" windowHeight="11640"/>
  </bookViews>
  <sheets>
    <sheet name="Прил.6 Вед 2024" sheetId="3" r:id="rId1"/>
  </sheets>
  <definedNames>
    <definedName name="_xlnm.Print_Titles" localSheetId="0">'Прил.6 Вед 2024'!$27:$27</definedName>
  </definedNames>
  <calcPr calcId="152511" refMode="R1C1"/>
</workbook>
</file>

<file path=xl/calcChain.xml><?xml version="1.0" encoding="utf-8"?>
<calcChain xmlns="http://schemas.openxmlformats.org/spreadsheetml/2006/main">
  <c r="G296" i="3" l="1"/>
  <c r="G275" i="3"/>
  <c r="G272" i="3"/>
  <c r="G270" i="3"/>
  <c r="G269" i="3"/>
  <c r="G252" i="3"/>
  <c r="G255" i="3"/>
  <c r="G228" i="3"/>
  <c r="G226" i="3"/>
  <c r="G178" i="3"/>
  <c r="G125" i="3" l="1"/>
  <c r="G117" i="3"/>
  <c r="G97" i="3"/>
  <c r="G52" i="3" l="1"/>
  <c r="G273" i="3" l="1"/>
  <c r="G303" i="3" l="1"/>
  <c r="G283" i="3"/>
  <c r="G274" i="3"/>
  <c r="G266" i="3"/>
  <c r="G246" i="3"/>
  <c r="G243" i="3"/>
  <c r="G239" i="3"/>
  <c r="G223" i="3"/>
  <c r="G191" i="3"/>
  <c r="G189" i="3"/>
  <c r="G109" i="3"/>
  <c r="G53" i="3"/>
  <c r="G38" i="3" l="1"/>
  <c r="G30" i="3"/>
  <c r="G288" i="3" l="1"/>
  <c r="G287" i="3"/>
  <c r="G195" i="3"/>
  <c r="G194" i="3"/>
  <c r="G181" i="3"/>
  <c r="G120" i="3"/>
  <c r="G116" i="3"/>
  <c r="G114" i="3"/>
  <c r="G54" i="3"/>
  <c r="G300" i="3" l="1"/>
  <c r="G295" i="3"/>
  <c r="G265" i="3"/>
  <c r="G256" i="3"/>
  <c r="G254" i="3"/>
  <c r="G251" i="3"/>
  <c r="G238" i="3"/>
  <c r="G236" i="3"/>
  <c r="G235" i="3"/>
  <c r="G224" i="3"/>
  <c r="G214" i="3"/>
  <c r="G213" i="3"/>
  <c r="G185" i="3"/>
  <c r="G155" i="3"/>
  <c r="G153" i="3"/>
  <c r="G142" i="3"/>
  <c r="G134" i="3"/>
  <c r="G133" i="3"/>
  <c r="G128" i="3"/>
  <c r="G124" i="3"/>
  <c r="G100" i="3"/>
  <c r="G96" i="3"/>
  <c r="G84" i="3"/>
  <c r="G83" i="3"/>
  <c r="G77" i="3"/>
  <c r="G51" i="3"/>
  <c r="G50" i="3"/>
  <c r="G49" i="3" l="1"/>
  <c r="G47" i="3"/>
  <c r="G46" i="3"/>
  <c r="G36" i="3"/>
  <c r="G35" i="3"/>
  <c r="G31" i="3"/>
  <c r="G29" i="3"/>
  <c r="G297" i="3" l="1"/>
  <c r="G149" i="3" l="1"/>
  <c r="G139" i="3"/>
  <c r="G182" i="3" l="1"/>
  <c r="G180" i="3"/>
  <c r="G179" i="3"/>
  <c r="G166" i="3"/>
  <c r="G165" i="3"/>
  <c r="G164" i="3"/>
  <c r="G160" i="3"/>
  <c r="G159" i="3"/>
  <c r="G156" i="3"/>
  <c r="G154" i="3"/>
  <c r="G152" i="3"/>
  <c r="G103" i="3"/>
  <c r="G107" i="3" l="1"/>
  <c r="G99" i="3"/>
  <c r="G37" i="3"/>
  <c r="G211" i="3" l="1"/>
  <c r="G210" i="3"/>
  <c r="G268" i="3" l="1"/>
  <c r="G212" i="3"/>
  <c r="G150" i="3"/>
  <c r="G141" i="3"/>
  <c r="G44" i="3" l="1"/>
  <c r="G282" i="3" l="1"/>
  <c r="G293" i="3"/>
  <c r="G267" i="3" l="1"/>
  <c r="G262" i="3"/>
  <c r="G261" i="3"/>
  <c r="G260" i="3"/>
  <c r="G259" i="3"/>
  <c r="G257" i="3"/>
  <c r="G98" i="3" l="1"/>
  <c r="G122" i="3" l="1"/>
  <c r="G143" i="3" l="1"/>
  <c r="G218" i="3" l="1"/>
  <c r="G202" i="3"/>
  <c r="G28" i="3" l="1"/>
  <c r="G138" i="3" l="1"/>
  <c r="G298" i="3" l="1"/>
  <c r="G264" i="3" l="1"/>
  <c r="G230" i="3" l="1"/>
  <c r="G132" i="3" l="1"/>
  <c r="G305" i="3" l="1"/>
</calcChain>
</file>

<file path=xl/sharedStrings.xml><?xml version="1.0" encoding="utf-8"?>
<sst xmlns="http://schemas.openxmlformats.org/spreadsheetml/2006/main" count="1645" uniqueCount="519">
  <si>
    <t>к решению Совета Южского</t>
  </si>
  <si>
    <t>муниципального района</t>
  </si>
  <si>
    <t>"О бюджете Южского</t>
  </si>
  <si>
    <t>Наименование</t>
  </si>
  <si>
    <t>Раздел</t>
  </si>
  <si>
    <t>Подраздел</t>
  </si>
  <si>
    <t>Целевая статья</t>
  </si>
  <si>
    <t>Вид расходов</t>
  </si>
  <si>
    <t>1</t>
  </si>
  <si>
    <t>2</t>
  </si>
  <si>
    <t>3</t>
  </si>
  <si>
    <t>4</t>
  </si>
  <si>
    <t>5</t>
  </si>
  <si>
    <t>6</t>
  </si>
  <si>
    <t>035</t>
  </si>
  <si>
    <t>00</t>
  </si>
  <si>
    <t>00 0 00 00000</t>
  </si>
  <si>
    <t>000</t>
  </si>
  <si>
    <t>01</t>
  </si>
  <si>
    <t>02</t>
  </si>
  <si>
    <t>08 1 01 00190</t>
  </si>
  <si>
    <t>100</t>
  </si>
  <si>
    <t>04</t>
  </si>
  <si>
    <t>08 1 02 00170</t>
  </si>
  <si>
    <t>200</t>
  </si>
  <si>
    <t>Обеспечение деятельности Администрации Южского муниципального района, включая структурные подразделения имеющих статус юридического лица (Иные бюджетные ассигнования)</t>
  </si>
  <si>
    <t>800</t>
  </si>
  <si>
    <t>05</t>
  </si>
  <si>
    <t>11</t>
  </si>
  <si>
    <t>13</t>
  </si>
  <si>
    <t>07 5 01 60060</t>
  </si>
  <si>
    <t>600</t>
  </si>
  <si>
    <t>06</t>
  </si>
  <si>
    <t>08</t>
  </si>
  <si>
    <t>09</t>
  </si>
  <si>
    <t>12</t>
  </si>
  <si>
    <t>05 1 01 60030</t>
  </si>
  <si>
    <t>05 1 01 60050</t>
  </si>
  <si>
    <t>03</t>
  </si>
  <si>
    <t>Дополнительное образование детей в сфере культуры и искусства (Предоставление субсидий бюджетным, автономным учреждениям и иным некоммерческим организациям)</t>
  </si>
  <si>
    <t>07</t>
  </si>
  <si>
    <t>03 2 01 00140</t>
  </si>
  <si>
    <t>08 1 03 20560</t>
  </si>
  <si>
    <t>01 5 01 20060</t>
  </si>
  <si>
    <t>09 2 01 20680</t>
  </si>
  <si>
    <t>Библиотечное, библиографическое и информационное обслуживание пользователей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</si>
  <si>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03 1 01 00360</t>
  </si>
  <si>
    <t>Библиотечное, библиографическое и информационное обслуживание пользователей (Иные бюджетные ассигнования)</t>
  </si>
  <si>
    <t>Формирование, учет, изучение, обеспечение физического сохранения и безопасности фондов библиотеки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</si>
  <si>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03 1 01 00370</t>
  </si>
  <si>
    <t>03 3 01 20200</t>
  </si>
  <si>
    <t>03 5 01 20230</t>
  </si>
  <si>
    <t>07 1 02 20460</t>
  </si>
  <si>
    <t>10</t>
  </si>
  <si>
    <t>300</t>
  </si>
  <si>
    <t>036</t>
  </si>
  <si>
    <t>Председатель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</si>
  <si>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30 9 00 00350</t>
  </si>
  <si>
    <t>30 9 00 00200</t>
  </si>
  <si>
    <t>30 9 00 00210</t>
  </si>
  <si>
    <t>037</t>
  </si>
  <si>
    <t>039</t>
  </si>
  <si>
    <t>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</si>
  <si>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01 1 01 00020</t>
  </si>
  <si>
    <t>01 1 01 00030</t>
  </si>
  <si>
    <t>01 1 02 20010</t>
  </si>
  <si>
    <t>Содержание дошкольных образовательных организаций в соответствии с нормами пожарной безопасности (Предоставление субсидий бюджетным, автономным учреждениям и иным некоммерческим организациям)</t>
  </si>
  <si>
    <t>Обеспечение деятельности по организации питания в общеобразовательных организациях (Предоставление субсидий бюджетным, автономным учреждениям и иным некоммерческим организациям)</t>
  </si>
  <si>
    <t>01 2 02 00040</t>
  </si>
  <si>
    <t>01 2 02 20020</t>
  </si>
  <si>
    <t>Обеспечение содержания общеобразовательных организаций в соответствии с нормами пожарной безопасности (Предоставление субсидий бюджетным, автономным учреждениям и иным некоммерческим организациям)</t>
  </si>
  <si>
    <t>01 2 01 00050</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</si>
  <si>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(Предоставление субсидий бюджетным, автономным учреждениям и иным некоммерческим организациям)</t>
  </si>
  <si>
    <t>Организация предоставления дополнительного образования детям (Предоставление субсидий бюджетным, автономным учреждениям и иным некоммерческим организациям)</t>
  </si>
  <si>
    <t>01 3 01 00080</t>
  </si>
  <si>
    <t>02 2 01 20130</t>
  </si>
  <si>
    <t>07 1 01 20440</t>
  </si>
  <si>
    <t>01 6 01 20070</t>
  </si>
  <si>
    <t>Профессиональная переподготовка и повышение квалификации кадров работников учреждений образования, за исключением педагогических работников дошкольных и общеобразовательных организаций (Предоставление субсидий бюджетным, автономным учреждениям и иным некоммерческим организациям)</t>
  </si>
  <si>
    <t>01 4 01 S0190</t>
  </si>
  <si>
    <t>01 5 01 20050</t>
  </si>
  <si>
    <t>01 8 01 00090</t>
  </si>
  <si>
    <t>041</t>
  </si>
  <si>
    <t>043</t>
  </si>
  <si>
    <t>Обеспечение функционирования Контрольно-счетного органа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</si>
  <si>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30 9 00 00220</t>
  </si>
  <si>
    <t>Обеспечение функционирования председателя Контрольно-счетного органа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</si>
  <si>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30 9 00 00230</t>
  </si>
  <si>
    <t>08 1 03 20550</t>
  </si>
  <si>
    <t>07 1 01 20430</t>
  </si>
  <si>
    <t>Воспитание детей, подростков и молодежи на конкретных примерах исторической и культурной жизни на основе героических традиций России (Закупка товаров, работ и услуг для обеспечения государственных (муниципальных) нужд)</t>
  </si>
  <si>
    <t>Создание условий для психолого-педагогической, медицинской, правовой поддержки и реабилитации детей и подростков (Закупка товаров, работ и услуг для обеспечения государственных (муниципальных) нужд)</t>
  </si>
  <si>
    <t>Библиотечное, библиографическое и информационное обслуживание пользователей (Закупка товаров, работ и услуг для обеспечения государственных (муниципальных) нужд)</t>
  </si>
  <si>
    <t>Формирование, учет, изучение, обеспечение физического сохранения и безопасности фондов библиотеки (Закупка товаров, работ и услуг для обеспечения государственных (муниципальных) нужд)</t>
  </si>
  <si>
    <t>Создание модельных библиотек (Закупка товаров, работ и услуг для обеспечения государственных (муниципальных) нужд)</t>
  </si>
  <si>
    <t>Обеспечение содержания общеобразовательных организаций в соответствии с нормами пожарной безопасности (Закупка товаров, работ и услуг для обеспечения государственных (муниципальных) нужд)</t>
  </si>
  <si>
    <t>Профессиональная переподготовка и повышение квалификации кадров работников учреждений образования, за исключением педагогических работников дошкольных и общеобразовательных организаций (Закупка товаров, работ и услуг для обеспечения государственных (муниципальных) нужд)</t>
  </si>
  <si>
    <t>Информационное сопровождение социальной интеграции инвалидов и других лиц с ограниченными возможностями (Закупка товаров, работ и услуг для обеспечения государственных (муниципальных) нужд)</t>
  </si>
  <si>
    <t>044</t>
  </si>
  <si>
    <t>Организация повышения квалификации, дополнительного профессионального образования лиц, замещающих выборные муниципальные должности, и муниципальных служащих (Закупка товаров, работ и услуг для обеспечения государственных (муниципальных) нужд)</t>
  </si>
  <si>
    <t xml:space="preserve">Обеспечение функционирования Совета Южского муниципального района (Закупка товаров, работ и услуг для обеспечения государственных (муниципальных) нужд) </t>
  </si>
  <si>
    <t xml:space="preserve">Обеспечение функционирования Совета Южского муниципального района (Иные бюджетные ассигнования) </t>
  </si>
  <si>
    <t xml:space="preserve">Обеспечение функционирования депутатов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</si>
  <si>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r>
      <t xml:space="preserve">Отдел образования администрации Южского муниципального района  </t>
    </r>
    <r>
      <rPr>
        <i/>
        <sz val="10"/>
        <color rgb="FF002060"/>
        <rFont val="Times New Roman"/>
        <family val="1"/>
        <charset val="204"/>
      </rPr>
      <t/>
    </r>
  </si>
  <si>
    <t xml:space="preserve">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(Предоставление субсидий бюджетным, автономным учреждениям и иным некоммерческим организациям) </t>
  </si>
  <si>
    <t xml:space="preserve">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(Иные бюджетные ассигнования) </t>
  </si>
  <si>
    <t xml:space="preserve">Финансовое обеспечение деятельности структурных подразделений (Закупка товаров, работ и услуг для обеспечения государственных (муниципальных) нужд) </t>
  </si>
  <si>
    <t xml:space="preserve">Финансовое обеспечение деятельности структурных подразделений (Иные бюджетные ассигнования) </t>
  </si>
  <si>
    <t xml:space="preserve">Обеспечение функционирования Контрольно-счетного органа Южского муниципального района (Закупка товаров, работ и услуг для обеспечения государственных (муниципальных) нужд) </t>
  </si>
  <si>
    <r>
      <t>Управление жилищно-коммунального хозяйства Администрации Южского муниципального района</t>
    </r>
    <r>
      <rPr>
        <i/>
        <sz val="10"/>
        <color rgb="FF002060"/>
        <rFont val="Times New Roman"/>
        <family val="1"/>
        <charset val="204"/>
      </rPr>
      <t xml:space="preserve"> </t>
    </r>
  </si>
  <si>
    <t>Глава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</si>
  <si>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r>
      <t xml:space="preserve">Обеспечение деятельности Администрации Южского муниципального района, включая структурные подразделения имеющих статус юридического лица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r>
    <r>
      <rPr>
        <i/>
        <sz val="10"/>
        <color rgb="FF002060"/>
        <rFont val="Times New Roman"/>
        <family val="1"/>
        <charset val="204"/>
      </rPr>
      <t/>
    </r>
  </si>
  <si>
    <r>
      <t>Обеспечение деятельности Администрации Южского муниципального района, включая структурные подразделения имеющих статус юридического лица (Закупка товаров, работ и услуг для обеспечения государственных (муниципальных) нужд)</t>
    </r>
    <r>
      <rPr>
        <i/>
        <sz val="10"/>
        <color theme="1"/>
        <rFont val="Times New Roman"/>
        <family val="1"/>
        <charset val="204"/>
      </rPr>
      <t xml:space="preserve"> </t>
    </r>
  </si>
  <si>
    <t>Резервный фонд администрации Южского муниципального района (Иные бюджетные ассигнования)</t>
  </si>
  <si>
    <t>02 Ж 03 20150</t>
  </si>
  <si>
    <t xml:space="preserve">Организация и проведение событийных мероприятий на территории района  (Закупка товаров, работ и услуг для обеспечения государственных (муниципальных) нужд) </t>
  </si>
  <si>
    <t>03 Д 01 21520</t>
  </si>
  <si>
    <t>Информирование населения о деятельности органов местного самоуправления Южского муниципального района (Закупка товаров, работ и услуг для обеспечения государственных (муниципальных) нужд)</t>
  </si>
  <si>
    <t>08 4 01 21180</t>
  </si>
  <si>
    <t>Переоснащение технического оборудования и программного обеспечения (Закупка товаров, работ и услуг для обеспечения государственных (муниципальных) нужд)</t>
  </si>
  <si>
    <t>08 4 03 20630</t>
  </si>
  <si>
    <t>Изготовление и распространение буклетов, брошюр, памяток и листовок, плакатов и баннеров по профилактике терроризма и экстремизма (Закупка товаров, работ и услуг для обеспечения государственных (муниципальных) нужд)</t>
  </si>
  <si>
    <t>11 1 01 21620</t>
  </si>
  <si>
    <t>11 1 02 21630</t>
  </si>
  <si>
    <t xml:space="preserve">Приобретение учебно-материальной базы для учебно-консультационных пунктов Южского муниципального района  (Закупка товаров, работ и услуг для обеспечения государственных (муниципальных) нужд) </t>
  </si>
  <si>
    <t>02 Ж 01 21590</t>
  </si>
  <si>
    <t xml:space="preserve">Изготовление и распространение буклетов, брошюр, памяток и листовок, плакатов и баннеров в области гражданской обороны, защиты от чрезвычайных ситуаций природного и техногенного характера, обеспечения пожарной безопасности и безопасности на водных объектах  (Закупка товаров, работ и услуг для обеспечения государственных (муниципальных) нужд) </t>
  </si>
  <si>
    <t>02 Ж 01 21600</t>
  </si>
  <si>
    <t>Субсидирование части затрат субъектов малого и среднего предпринимательства, осуществляющих сельскохозяйственную деятельность, связанных с приобретением сельскохозяйственной техники и оборудования  (Иные бюджетные ассигнования)</t>
  </si>
  <si>
    <t>Субсидирование части затрат субъектов малого и среднего предпринимательства и организаций, образующих инфраструктуру поддержки субъектов малого и среднего предпринимательства в сфере образования  (Иные бюджетные ассигнования)</t>
  </si>
  <si>
    <t xml:space="preserve">Субсидирование части затрат субъектов малого и среднего предпринимательства по аренде выставочных площадей для участия в выставочно-ярморочных мероприятиях  (Иные бюджетные ассигнования) </t>
  </si>
  <si>
    <t>05 1 01 60110</t>
  </si>
  <si>
    <t>Субсидирование части затрат субъектов малого и среднего предпринимательства, связанных с оплатой услуг по сертификации  (Иные бюджетные ассигнования)</t>
  </si>
  <si>
    <t>05 1 01 60120</t>
  </si>
  <si>
    <t>Повышение квалификации сотрудников, ведущих кадровую работу в части разработки и внедрения современных методов кадровой работы (Закупка товаров, работ и услуг для обеспечения государственных (муниципальных) нужд)</t>
  </si>
  <si>
    <t xml:space="preserve">Проведение муниципальных творческих конкурсов. Обеспечение участия в международных, всероссийских, региональных конкурсах, фестивалях, выставках (Закупка товаров, работ и услуг для обеспечения государственных (муниципальных) нужд)  </t>
  </si>
  <si>
    <t>04 2 02 20290</t>
  </si>
  <si>
    <t>Организация досуга молодых семей  (Закупка товаров, работ и услуг для обеспечения государственных (муниципальных) нужд)</t>
  </si>
  <si>
    <t>04 8 01 20310</t>
  </si>
  <si>
    <t>Развитие системы отдыха молодых семей (Закупка товаров, работ и услуг для обеспечения государственных (муниципальных) нужд)</t>
  </si>
  <si>
    <t>04 8 01 20320</t>
  </si>
  <si>
    <t xml:space="preserve">Организация и проведение мероприятий среди молодежи (Закупка товаров, работ и услуг для обеспечения государственных (муниципальных) нужд) </t>
  </si>
  <si>
    <t>04 8 01 20340</t>
  </si>
  <si>
    <t>04 4 02 20330</t>
  </si>
  <si>
    <t xml:space="preserve">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(Закупка товаров, работ и услуг для обеспечения государственных (муниципальных) нужд) </t>
  </si>
  <si>
    <r>
      <t>Создание условий для инклюзивного образования детей дошкольного возраста в образовательных организациях (Предоставление субсидий бюджетным, автономным учреждениям и иным некоммерческим организациям)</t>
    </r>
    <r>
      <rPr>
        <i/>
        <sz val="10"/>
        <color theme="1"/>
        <rFont val="Times New Roman"/>
        <family val="1"/>
        <charset val="204"/>
      </rPr>
      <t xml:space="preserve"> </t>
    </r>
  </si>
  <si>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</si>
  <si>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(Закупка товаров, работ и услуг для обеспечения государственных (муниципальных) нужд) </t>
  </si>
  <si>
    <t xml:space="preserve">Проведение мероприятий с обучающимися образовательных организаций, направленных на развитие одаренности детей. Обеспечение участия в международных, всероссийских, региональных конкурсах, фестивалях, выставках (Закупка товаров, работ и услуг для обеспечения государственных (муниципальных) нужд) </t>
  </si>
  <si>
    <t>04 2 02 20280</t>
  </si>
  <si>
    <t xml:space="preserve">Развитие чувства патриотизма, любви к родному краю, гордости за историческое наследие и настоящее России (Закупка товаров, работ и услуг для обеспечения государственных (муниципальных) нужд) </t>
  </si>
  <si>
    <t>04 2 02 20300</t>
  </si>
  <si>
    <t>04 8 01 20350</t>
  </si>
  <si>
    <t>Финансовое обеспечение деятельности структурных подразделений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</si>
  <si>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Организация профилактики детского дорожно-транспортного травматизма  (Закупка товаров, работ и услуг для обеспечения государственных (муниципальных) нужд) </t>
  </si>
  <si>
    <t>02 2 01 21640</t>
  </si>
  <si>
    <t>05 3 01 21730</t>
  </si>
  <si>
    <t>02 Д 05 21680</t>
  </si>
  <si>
    <t>02 И 01 21670</t>
  </si>
  <si>
    <t>03 4 01 20220</t>
  </si>
  <si>
    <t>01 4 01 20040</t>
  </si>
  <si>
    <t xml:space="preserve">Организация и проведение противопожарных мероприятий (Закупка товаров, работ и услуг для обеспечения государственных (муниципальных) нужд) </t>
  </si>
  <si>
    <t xml:space="preserve">Оплата услуг по заполнению формы федерального статистического наблюдения № 1-жилфонд "Сведения о жилищном фонде" (Закупка товаров, работ и услуг для обеспечения государственных (муниципальных) нужд) </t>
  </si>
  <si>
    <t>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t>
  </si>
  <si>
    <t>08 1 04 80350</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</si>
  <si>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</si>
  <si>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08 1 04 80360</t>
  </si>
  <si>
    <t>Осуществление полномочий по созданию и организации деятельности комиссий по делам несовершеннолетних и защите их прав (Закупка товаров, работ и услуг для обеспечения государственных (муниципальных) нужд)</t>
  </si>
  <si>
    <t>01 1 03 80100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</si>
  <si>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(Предоставление субсидий бюджетным, автономным учреждениям и иным некоммерческим организациям)</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</si>
  <si>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 (Закупка товаров, работ и услуг для обеспечения государственных (муниципальных) нужд)</t>
  </si>
  <si>
    <t>01 4 02 80200</t>
  </si>
  <si>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 (Социальное обеспечение и иные выплаты населению)</t>
  </si>
  <si>
    <t>01 1 03 80110</t>
  </si>
  <si>
    <t>Реализация комплекса мер, направленных на предупреждение распространения экстремизма, устранения межнационального и межконфессионального несогласия (Закупка товаров, работ и услуг для обеспечения государственных (муниципальных) нужд)</t>
  </si>
  <si>
    <t>31 9 00 80370</t>
  </si>
  <si>
    <t>Проведение спортивно-оздоровительных и спортивно-массовых мероприятий среди населения района (Закупка товаров, работ и услуг для обеспечения государственных (муниципальных) нужд)</t>
  </si>
  <si>
    <t>04 4 02 21760</t>
  </si>
  <si>
    <t>Обслуживание контрольных устройств для непрерывной регистрации пройденного пути и скорости движения, времени работы и отдыха водителей (тахографами), аппаратуры спутниковой навигации ГЛОНАСС (Предоставление субсидий бюджетным, автономным учреждениям и иным некоммерческим организациям)</t>
  </si>
  <si>
    <t xml:space="preserve">Обслуживание контрольных устройств для непрерывной регистрации пройденного пути и скорости движения, времени работы и отдыха водителей (тахографами), аппаратуры спутниковой навигации ГЛОНАСС (Закупка товаров, работ и услуг для обеспечения государственных (муниципальных) нужд)  </t>
  </si>
  <si>
    <t>Предоставление за счет средств бюджета Южского муниципального района субсидий на оказание финансовой поддержки социально-ориентированным некоммерческим организациям, не являющимся государственными (муниципальными) учреждениями (Предоставление субсидий бюджетным, автономным учреждениям и иным некоммерческим организациям)</t>
  </si>
  <si>
    <t>Проведение муниципальных творческих конкурсов. Обеспечение участия в международных, всероссийских, региональных конкурсах, фестивалях, выставках (Предоставление субсидий бюджетным, автономным учреждениям и иным некоммерческим организациям)</t>
  </si>
  <si>
    <t xml:space="preserve">Участие в организации деятельности по сбору (в том числе раздельному сбору) и транспортированию твердых коммунальных отходов  (Закупка товаров, работ и услуг для обеспечения государственных (муниципальных) нужд) </t>
  </si>
  <si>
    <t>Проведение спортивно-оздоровительных и спортивно-массовых мероприятий среди детей и подростков (Предоставление субсидий бюджетным, автономным учреждениям и иным некоммерческим организациям)</t>
  </si>
  <si>
    <t>Обеспечение функционирования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</si>
  <si>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01 3 02 22030</t>
  </si>
  <si>
    <t>02 Д 07 21750</t>
  </si>
  <si>
    <t>13 1 01 22000</t>
  </si>
  <si>
    <t>13 1 01 22010</t>
  </si>
  <si>
    <t>31 9 00 66130</t>
  </si>
  <si>
    <t>500</t>
  </si>
  <si>
    <t>Проведение обучения по охране труда и повышение уровня квалификации специалистов по охране труда (Закупка товаров, работ и услуг для обеспечения государственных (муниципальных) нужд)</t>
  </si>
  <si>
    <t>Проведение обязательных предварительных и периодических медицинских осмотров работников (Закупка товаров, работ и услуг для обеспечения государственных (муниципальных) нужд)</t>
  </si>
  <si>
    <t>Проведение обязательных предварительных и периодических медицинских осмотров работников  (Предоставление субсидий бюджетным, автономным учреждениям и иным некоммерческим организациям)</t>
  </si>
  <si>
    <t xml:space="preserve">Организация дополнительного пенсионного обеспечения отдельных категорий граждан (Социальное обеспечение и иные выплаты населению) </t>
  </si>
  <si>
    <t xml:space="preserve">Перечисление взносов за капитальный ремонт муниципальных жилых помещений  (Закупка товаров, работ и услуг для обеспечения государственных (муниципальных) нужд) </t>
  </si>
  <si>
    <t>Обеспечение содержания учреждений дополнительного образования детей в соответствии с нормами пожарной безопасности (Предоставление субсидий бюджетным, автономным учреждениям и иным некоммерческим организациям)</t>
  </si>
  <si>
    <t>01 9 01 S3110</t>
  </si>
  <si>
    <t>01 5 01 22040</t>
  </si>
  <si>
    <t>02 К 01 R0820</t>
  </si>
  <si>
    <t>400</t>
  </si>
  <si>
    <t>08 2 01 S2910</t>
  </si>
  <si>
    <r>
      <t xml:space="preserve">Администрация Южского муниципального района </t>
    </r>
    <r>
      <rPr>
        <i/>
        <sz val="10"/>
        <color rgb="FF002060"/>
        <rFont val="Times New Roman"/>
        <family val="1"/>
        <charset val="204"/>
      </rPr>
      <t/>
    </r>
  </si>
  <si>
    <t xml:space="preserve">Формирование библиотечного фонда отделов МКУК "Южская МЦБ" ориентированного на все категории пользователей и динамично развивающиеся запросы читателей, закупка литературы (Закупка товаров, работ и услуг для обеспечения государственных (муниципальных) нужд) </t>
  </si>
  <si>
    <t>Предоставление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 (Социальное обеспечение и иные выплаты населению)</t>
  </si>
  <si>
    <r>
      <t xml:space="preserve">Финансовый отдел администрации Южского муниципального района </t>
    </r>
    <r>
      <rPr>
        <i/>
        <sz val="10"/>
        <color rgb="FF002060"/>
        <rFont val="Times New Roman"/>
        <family val="1"/>
        <charset val="204"/>
      </rPr>
      <t/>
    </r>
  </si>
  <si>
    <t xml:space="preserve">Проведение мероприятий с обучающимися образовательных организаций, направленных на развитие одаренности детей. Обеспечение участия в международных, всероссийских, региональных конкурсах, фестивалях, выставках (Предоставление субсидий бюджетным, автономным учреждениям и иным некоммерческим организациям) </t>
  </si>
  <si>
    <t>Проведение мероприятий по развитию технической и естественно-научной направленности обучающихся (Предоставление субсидий бюджетным, автономным учреждениям и иным некоммерческим организациям)</t>
  </si>
  <si>
    <t>Организация целевой подготовки педагогов для работы в муниципальных образовательных организациях Ивановской области (Предоставление субсидий бюджетным, автономным учреждениям и иным некоммерческим организациям)</t>
  </si>
  <si>
    <t>Комитет по управлению муниципальным имуществом администрации Южского муниципального района Ивановской области</t>
  </si>
  <si>
    <t xml:space="preserve">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(Капитальные вложения в объекты государственной (муниципальной) собственности) </t>
  </si>
  <si>
    <t xml:space="preserve">Всего </t>
  </si>
  <si>
    <t>01 1 01 80170</t>
  </si>
  <si>
    <t>01 2 01 80150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</si>
  <si>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</si>
  <si>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</si>
  <si>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 xml:space="preserve">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 </t>
  </si>
  <si>
    <t>02 Д 03 10010</t>
  </si>
  <si>
    <t xml:space="preserve">044 </t>
  </si>
  <si>
    <t xml:space="preserve">05 </t>
  </si>
  <si>
    <t xml:space="preserve">Поставка электрической энергии на объекты системы водоснабжения в границах сельских поселений  (Закупка товаров, работ и услуг для обеспечения государственных (муниципальных) нужд) </t>
  </si>
  <si>
    <t xml:space="preserve">Предупреждение и ликвидация последствий чрезвычайных ситуаций в сельских поселениях Южского муниципального района  (Закупка товаров, работ и услуг для обеспечения государственных (муниципальных) нужд)  </t>
  </si>
  <si>
    <t>02 Ж 01 22130</t>
  </si>
  <si>
    <t>05 2 01 22290</t>
  </si>
  <si>
    <t xml:space="preserve">Организация проведения кадастровых работ в отношении земельных участков Южского муниципального района и проведение топографической съемки участков Южского муниципального района (Закупка товаров, работ и услуг для обеспечения государственных (муниципальных) нужд) </t>
  </si>
  <si>
    <t>Изготовление технических планов и технических паспортов в отношении объектов капитального строительства и изготовление актов обследования для снятия с кадастрового учета объектов капитального строительства (Закупка товаров, работ и услуг для обеспечения государственных (муниципальных) нужд)</t>
  </si>
  <si>
    <t xml:space="preserve">Разработка и внесение изменений в генеральные планы и правила землепользования и застройки муниципальных образований Южского муниципального района (Закупка товаров, работ и услуг для обеспечения государственных (муниципальных) нужд)  </t>
  </si>
  <si>
    <t>Расходы по обеспечению функционирования многофункциональных центров предоставления государственных и муниципальных услуг  (Предоставление субсидий бюджетным, автономным учреждениям и иным некоммерческим организациям)</t>
  </si>
  <si>
    <t>Организация и проведение мероприятий, направленных на профилактику правонарушений и преступлений в районе (Закупка товаров, работ и услуг для обеспечения государственных (муниципальных) нужд)</t>
  </si>
  <si>
    <t>09 1 01 22310</t>
  </si>
  <si>
    <t>09 2 01 22330</t>
  </si>
  <si>
    <t>09 3 01 22340</t>
  </si>
  <si>
    <t>Проведение мероприятий, направленных на профилактику наркомании и алкоголизма среди населения (Закупка товаров, работ и услуг для обеспечения государственных (муниципальных) нужд)</t>
  </si>
  <si>
    <t>31 9 00 00240</t>
  </si>
  <si>
    <t xml:space="preserve">Содержание и обслуживание казны (Закупка товаров, работ и услуг для обеспечения государственных (муниципальных) нужд) </t>
  </si>
  <si>
    <t>Код главного распорядителя</t>
  </si>
  <si>
    <t>Организация и проведение мероприятий, направленных на профилактику правонарушений и преступлений в районе (Предоставление субсидий бюджетным, автономным учреждениям и иным некоммерческим организациям)</t>
  </si>
  <si>
    <t>Выполнение работ, связанных с осуществлением регулярных перевозок по регулируемым тарифам на муниципальных маршрутах между населенными пунктами поселений Южского муниципального района (Закупка товаров, работ и услуг для обеспечения государственных (муниципальных) нужд)</t>
  </si>
  <si>
    <t>02 4 01 22370</t>
  </si>
  <si>
    <t>05 4 01 22250</t>
  </si>
  <si>
    <t>02 Д 03 21940</t>
  </si>
  <si>
    <t xml:space="preserve">Иные межбюджетные трансферты из бюджета Южского муниципального района бюджетам сельских поселений на исполнение передаваемых полномочий по организации в границах поселений водоснабжения населения  (Межбюджетные трансферты) </t>
  </si>
  <si>
    <t xml:space="preserve">Расходы по организации отдыха детей в каникулярное время в части организации двухразового питания в лагерях дневного пребывания (Предоставление субсидий бюджетным, автономным учреждениям и иным некоммерческим организациям) </t>
  </si>
  <si>
    <t xml:space="preserve">Расходы по организации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 </t>
  </si>
  <si>
    <t>02 Д 03 22220</t>
  </si>
  <si>
    <t xml:space="preserve">Содержание и ремонт централизованных источников водоснабжения сельских поселений Южского муниципального района (Закупка товаров, работ и услуг для обеспечения государственных (муниципальных) нужд) </t>
  </si>
  <si>
    <t>02 Ж 04 22300</t>
  </si>
  <si>
    <t>31 9 00 10070</t>
  </si>
  <si>
    <t>31 9 00 10080</t>
  </si>
  <si>
    <t>31 9 00 10090</t>
  </si>
  <si>
    <t>31 9 00 10100</t>
  </si>
  <si>
    <t>31 9 00 10110</t>
  </si>
  <si>
    <t>31 9 00 10120</t>
  </si>
  <si>
    <t>31 9 00 10130</t>
  </si>
  <si>
    <t>04 2 02 21910</t>
  </si>
  <si>
    <t>Проведение спортивно-оздоровительных и спортивно-массовых мероприятий среди населения района (Иные бюджетные ассигнования)</t>
  </si>
  <si>
    <t xml:space="preserve">Услуги по проведению контроля эффективности технических средств защиты информации, содержащей государственную тайну, от утечки по техническим каналам автоматизированной системы (Закупка товаров, работ и услуг для обеспечения государственных (муниципальных) нужд) </t>
  </si>
  <si>
    <t xml:space="preserve">Иные межбюджетные трансферты из бюджета Южского муниципального района бюджетам сельских поселений на организацию в границах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 (Межбюджетные трансферты)  </t>
  </si>
  <si>
    <t xml:space="preserve">Иные межбюджетные трансферты из бюджета Южского муниципального района бюджетам сельских поселений на обеспечение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(Межбюджетные трансферты)  </t>
  </si>
  <si>
    <t xml:space="preserve">Иные межбюджетные трансферты из бюджета Южского муниципального района бюджетам сельских поселений на организацию ритуальных услуг и содержание мест захоронения (Межбюджетные трансферты)  </t>
  </si>
  <si>
    <t xml:space="preserve">Иные межбюджетные трансферты из бюджета Южского муниципального района бюджетам сельских поселений на осуществление мероприятий по обеспечению безопасности людей на водных объектах, охране их жизни и здоровья (Межбюджетные трансферты)  </t>
  </si>
  <si>
    <t xml:space="preserve">Иные межбюджетные трансферты из бюджета Южского муниципального района бюджетам сельских поселений на осуществление в пределах, установленных водным законодательством Российской Федерации, полномочий собственника водных объектов, информирование населения об ограничениях их использования (Межбюджетные трансферты)  </t>
  </si>
  <si>
    <t xml:space="preserve">Иные межбюджетные трансферты из бюджета Южского муниципального района бюджетам сельских поселений на предоставление помещения для работы на обслуживаемом административном участке поселения сотруднику, замещающему должность участкового уполномоченного полиции (Межбюджетные трансферты)  </t>
  </si>
  <si>
    <t xml:space="preserve">Иные межбюджетные трансферты из бюджета Южского муниципального района бюджетам сельских поселений на осуществление мер по противодействию коррупции в границах поселения (Межбюджетные трансферты)  </t>
  </si>
  <si>
    <t>Организация и проведение мероприятий по военно-патриотическому движению "Юнармия" (Закупка товаров, работ и услуг для обеспечения государственных (муниципальных) нужд)</t>
  </si>
  <si>
    <t>Поддержка талантливой молодежи, участие сборных молодежных команд района в областных, региональных и Российских турнирах, соревнованиях (Предоставление субсидий бюджетным, автономным учреждениям и иным некоммерческим организациям)</t>
  </si>
  <si>
    <t xml:space="preserve">Проведение обязательных предварительных и периодических медицинских осмотров работников  (Закупка товаров, работ и услуг для обеспечения государственных (муниципальных) нужд) </t>
  </si>
  <si>
    <t>Проведение обязательных предварительных и периодических медицинских осмотров работников   (Предоставление субсидий бюджетным, автономным учреждениям и иным некоммерческим организациям)</t>
  </si>
  <si>
    <t xml:space="preserve">Организация работы лагеря с дневным пребыванием детей "Подросток" (Предоставление субсидий бюджетным, автономным учреждениям и иным некоммерческим организациям) </t>
  </si>
  <si>
    <t xml:space="preserve">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 </t>
  </si>
  <si>
    <t>Приобретение компьютерной техники и оргтехники (Закупка товаров, работ и услуг для обеспечения государственных (муниципальных) нужд)</t>
  </si>
  <si>
    <t>08 4 03 23090</t>
  </si>
  <si>
    <t>08 2 01 82910</t>
  </si>
  <si>
    <t>Софинансирование расходов по обеспечению функционирования многофункциональных центров предоставления государственных и муниципальных услуг (Предоставление субсидий бюджетным, автономным учреждениям и иным некоммерческим организациям)</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</si>
  <si>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  (Закупка товаров, работ и услуг для обеспечения государственных (муниципальных) нужд)</t>
  </si>
  <si>
    <t>31 9 00 82400</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</si>
  <si>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 (Закупка товаров, работ и услуг для обеспечения государственных (муниципальных) нужд)</t>
  </si>
  <si>
    <t>02 Д 07 60130</t>
  </si>
  <si>
    <t>Субсидии управляющим организациям, товариществам собственников жилья, жилищным, жилищно-строительным, иным специализированным кооперативам, осуществляющим управление многоквартирными домами, а также ресурсоснабжающим организациям, осуществляющим поставку ресурсов на коммунальные услуги населению, в целях возмещения затрат по содержанию общего имущества многоквартирных домов и предоставлению коммунальных услуг до заселения в установленном порядке жилых помещений муниципального жилищного фонда (Иные бюджетные ассигнования)</t>
  </si>
  <si>
    <t xml:space="preserve">Иные межбюджетные трансферты из бюджета Южского муниципального района бюджетам сельских поселений на исполнение передаваемых полномочий по содержанию и ремонту нецентрализованных источников водоснабжения  (Межбюджетные трансферты) </t>
  </si>
  <si>
    <t>02 7 01 20160</t>
  </si>
  <si>
    <t>Рекультивация Южской городской свалки (Закупка товаров, работ и услуг для обеспечения государственных (муниципальных) нужд)</t>
  </si>
  <si>
    <t xml:space="preserve">Рекультивация свалки, расположенной на землях Талицко-Мугреевского сельского поселения Южского муниципального района Ивановской области (Закупка товаров, работ и услуг для обеспечения государственных (муниципальных) нужд) </t>
  </si>
  <si>
    <t>02 7 01 23480</t>
  </si>
  <si>
    <t xml:space="preserve">Расходы на обеспечение деятельности организаций, осуществляющих эксплуатацию муниципального имущества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</si>
  <si>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Расходы на обеспечение деятельности организаций, осуществляющих эксплуатацию муниципального имущества Южского муниципального района (Закупка товаров, работ и услуг для обеспечения государственных (муниципальных) нужд)</t>
  </si>
  <si>
    <t>Расходы на обеспечение деятельности организаций, осуществляющих эксплуатацию муниципального имущества Южского муниципального района (Иные бюджетные ассигнования)</t>
  </si>
  <si>
    <t>08 5 01 23230</t>
  </si>
  <si>
    <t>08 1 03 20540</t>
  </si>
  <si>
    <t xml:space="preserve">Обеспечение доступности услуг в сфере культуры для детей - инвалидов (Закупка товаров, работ и услуг для обеспечения государственных (муниципальных) нужд) </t>
  </si>
  <si>
    <t>12 2 01 66160</t>
  </si>
  <si>
    <t>04 4 02 23390</t>
  </si>
  <si>
    <t>Организация и проведение мероприятий в области спорта и молодежной политики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</si>
  <si>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Организация и проведение мероприятий в области спорта и молодежной политики (Закупка товаров, работ и услуг для обеспечения государственных (муниципальных) нужд)</t>
  </si>
  <si>
    <t>Организация и проведение мероприятий в области спорта и молодежной политики (Иные бюджетные ассигнования)</t>
  </si>
  <si>
    <t>01 Л 01 23250</t>
  </si>
  <si>
    <t xml:space="preserve">Организация и проведение ежегодного районного конкурса профессионального мастерства "Педагог года"  (Закупка товаров, работ и услуг для обеспечения государственных (муниципальных) нужд) </t>
  </si>
  <si>
    <t>01 2 02 L3041</t>
  </si>
  <si>
    <t>02 Д 03 10160</t>
  </si>
  <si>
    <t xml:space="preserve">Охрана объекта (территории) дошкольных образовательных учреждений сотрудниками частных охранных организаций  (Предоставление субсидий бюджетным, автономным учреждениям и иным некоммерческим организациям) </t>
  </si>
  <si>
    <t>01 1 02 23600</t>
  </si>
  <si>
    <t xml:space="preserve">Охрана объекта (территории) учреждений общего образования сотрудниками частных охранных организаций  (Предоставление субсидий бюджетным, автономным учреждениям и иным некоммерческим организациям) </t>
  </si>
  <si>
    <t>01 2 02 23630</t>
  </si>
  <si>
    <t>03 1 01 23340</t>
  </si>
  <si>
    <t>Организация комплектования фондов библиотеки и подписки на периодические издания (Закупка товаров, работ и услуг для обеспечения государственных (муниципальных) нужд)</t>
  </si>
  <si>
    <t>Содержание и обслуживание казны (Иные бюджетные ассигнования)</t>
  </si>
  <si>
    <t>Обучение лиц, состоящих в кадровом резерве на замещение вакантных должностей муниципальной службы администрации Южского муниципального района и структурных подразделений (Закупка товаров, работ и услуг для обеспечения государственных (муниципальных) нужд)</t>
  </si>
  <si>
    <t>Организация и проведение районного мероприятия "Лучший добровольный дружинник" в сфере охраны общественного порядка (Закупка товаров, работ и услуг для обеспечения государственных (муниципальных) нужд)</t>
  </si>
  <si>
    <t>09 1 01 23520</t>
  </si>
  <si>
    <t>30 9 00 00290</t>
  </si>
  <si>
    <t>30 9 00 10292</t>
  </si>
  <si>
    <t>30 9 00 10293</t>
  </si>
  <si>
    <t>30 9 00 10294</t>
  </si>
  <si>
    <t>Передача полномочий контрольно-счетного органа местного самоуправления поселения Контрольно-счетному органу Южского муниципального района (Талицко-Мугреевское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</si>
  <si>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Передача полномочий контрольно-счетного органа местного самоуправления поселения Контрольно-счетному органу Южского муниципального района (Хотимльское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</si>
  <si>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Передача полномочий контрольно-счетного органа местного самоуправления поселения Контрольно-счетному органу Южского муниципального района (Новоклязьминское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</si>
  <si>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Передача полномочий контрольно-счетного органа местного самоуправления поселения Контрольно-счетному органу Южского муниципального района (Мугреево-Никольское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</si>
  <si>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Обеспечение дорожной деятельности в Южском муниципальном районе  (Закупка товаров, работ и услуг для обеспечения государственных (муниципальных) нужд) </t>
  </si>
  <si>
    <t>02 1 03 21790</t>
  </si>
  <si>
    <t>02 Д 04 10180</t>
  </si>
  <si>
    <t>Иные межбюджетные трансферты из бюджета Южского муниципального района бюджетам сельских поселений на исполнение передаваемых полномочий по организации в границах поселений водоотведения (Межбюджетные трансферты)</t>
  </si>
  <si>
    <t>02 Д 01 23820</t>
  </si>
  <si>
    <t xml:space="preserve">Техническое обслуживание газопроводов, сооружений на них, газового оборудования и оказание услуг аварийно-диспетчерской службы (Закупка товаров, работ и услуг для обеспечения государственных (муниципальных) нужд) </t>
  </si>
  <si>
    <t>03 Д 03 21540</t>
  </si>
  <si>
    <t xml:space="preserve">Укрепление материально-технической базы (Предоставление субсидий бюджетным, автономным учреждениям и иным некоммерческим организациям) </t>
  </si>
  <si>
    <t>08 1 03 20600</t>
  </si>
  <si>
    <t>Развитие кадрового потенциала не муниципальных служащих (Закупка товаров, работ и услуг для обеспечения государственных (муниципальных) нужд)</t>
  </si>
  <si>
    <t>12 1 01 66150</t>
  </si>
  <si>
    <t xml:space="preserve">Предоставление социальных выплат молодым семьям на приобретение (строительство) жилого помещения (Социальное обеспечение и иные выплаты населению) </t>
  </si>
  <si>
    <t>Проведение обязательных предварительных и периодических медицинских осмотров работников (Предоставление субсидий бюджетным, автономным учреждениям и иным некоммерческим организациям)</t>
  </si>
  <si>
    <t>07 1 02 20450</t>
  </si>
  <si>
    <t>Обеспечение доступности услуг в сфере образования для детей - инвалидов (Закупка товаров, работ и услуг для обеспечения государственных (муниципальных) нужд)</t>
  </si>
  <si>
    <t>Оценка имущества, признание прав и регулирование отношений по муниципальной собственности (Закупка товаров, работ и услуг для обеспечения государственных (муниципальных) нужд)</t>
  </si>
  <si>
    <t>31 9 00 25010</t>
  </si>
  <si>
    <t xml:space="preserve">05 3 01 25000 </t>
  </si>
  <si>
    <t>Организация профилактики детского дорожно-транспортного травматизма  (Предоставление субсидий бюджетным, автономным учреждениям и иным некоммерческим организациям)</t>
  </si>
  <si>
    <t>31 9 00 25080</t>
  </si>
  <si>
    <t>31 9 00 90040</t>
  </si>
  <si>
    <t>Оплата юридических услуг и иных услуг, связанных с представлением интересов Комитета по управлению муниципальным имуществом администрации Южского муниципального района Ивановской области (Закупка товаров, работ и услуг для обеспечения государственных (муниципальных) нужд)</t>
  </si>
  <si>
    <t>Исполнение судебных актов, оплата судебных издержек по ним (Иные бюджетные ассигнования)</t>
  </si>
  <si>
    <t>Реализация переданных полномочий Контрольно-счетному органу Южского муниципального района по осуществлению внешнего муниципального финансового контроля бюджета Южского городского поселения (Закупка товаров, работ и услуг для обеспечения государственных (муниципальных) нужд)</t>
  </si>
  <si>
    <t>Передача полномочий контрольно-счетного органа местного самоуправления поселения Контрольно-счетному органу Южского муниципального района (Холуйское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</si>
  <si>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30 9 00 10011</t>
  </si>
  <si>
    <t>30 9 00 10291</t>
  </si>
  <si>
    <t>Совет Южского муниципального района Ивановской области</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</si>
  <si>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(Закупка товаров, работ и услуг для обеспечения государственных (муниципальных) нужд)</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</si>
  <si>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(Предоставление субсидий бюджетным, автономным учреждениям и иным некоммерческим организациям) </t>
  </si>
  <si>
    <t>Контрольно-счетный орган Южского муниципального района Ивановской области</t>
  </si>
  <si>
    <t>03 3 01 L5191</t>
  </si>
  <si>
    <t>30 9 00 24070</t>
  </si>
  <si>
    <t xml:space="preserve">Выплата единовременного денежного вознаграждения в связи с присвоением звания "Почетный гражданин Южского муниципального района Ивановской области" (Социальное обеспечение и иные выплаты населению) </t>
  </si>
  <si>
    <t xml:space="preserve">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 (Закупка товаров, работ и услуг для обеспечения государственных (муниципальных) нужд) </t>
  </si>
  <si>
    <t xml:space="preserve">Возмещение расходов по захоронению Почетного гражданина Южского муниципального района Ивановской области (Социальное обеспечение и иные выплаты населению) </t>
  </si>
  <si>
    <t>30 9 00 25340</t>
  </si>
  <si>
    <t>Содержание структурного подразделения - Центр тестирования выполнения нормативов испытаний (тестов) Всероссийского физкультурно-спортивного комплекса "Готов к труду и обороне"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</si>
  <si>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05 4 01 22270</t>
  </si>
  <si>
    <t xml:space="preserve">Разработка карт (планов) муниципальных образований Южского муниципального района (Закупка товаров, работ и услуг для обеспечения государственных (муниципальных) нужд)  </t>
  </si>
  <si>
    <t>05 2 01 L5990</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</si>
  <si>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</si>
  <si>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05 2 01 22280</t>
  </si>
  <si>
    <t>Разработка проектов планировки и межевания территории для проведения комплексных кадастровых работ на территории Южского муниципального района (Закупка товаров, работ и услуг для обеспечения государственных (муниципальных) нужд)</t>
  </si>
  <si>
    <t>02 1 03 21780</t>
  </si>
  <si>
    <t xml:space="preserve">Обеспечение дорожной деятельности в сельских поселениях Южского муниципального района  (Закупка товаров, работ и услуг для обеспечения государственных (муниципальных) нужд) </t>
  </si>
  <si>
    <t>02 1 03 S0510</t>
  </si>
  <si>
    <t xml:space="preserve">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обеспечения государственных (муниципальных) нужд)  </t>
  </si>
  <si>
    <t>02 Д 04 21510</t>
  </si>
  <si>
    <t xml:space="preserve">Поставка труб для ремонта сетей водоотведения  (Закупка товаров, работ и услуг для обеспечения государственных (муниципальных) нужд) </t>
  </si>
  <si>
    <t>01 2 02 89700</t>
  </si>
  <si>
    <t>01 3 03 25450</t>
  </si>
  <si>
    <t>Обеспечение функционирования модели персонифицированного финансирования дополнительного образования детей (Предоставление субсидий бюджетным, автономным учреждениям и иным некоммерческим организациям)</t>
  </si>
  <si>
    <t>Обеспечение функционирования модели персонифицированного финансирования дополнительного образования детей (Иные бюджетные ассигнования)</t>
  </si>
  <si>
    <t xml:space="preserve">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</si>
  <si>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01 2 01 L3031</t>
  </si>
  <si>
    <t xml:space="preserve">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(Предоставление субсидий бюджетным, автономным учреждениям и иным некоммерческим организациям)  </t>
  </si>
  <si>
    <t>Активизация работы с допризывной молодежью, повышение интереса к военно-прикладным видам спорта (Предоставление субсидий бюджетным, автономным учреждениям и иным некоммерческим организациям)</t>
  </si>
  <si>
    <t>Проведение мероприятий, направленных на профилактику правонарушений среди несовершеннолетних (Предоставление субсидий бюджетным, автономным учреждениям и иным некоммерческим организациям)</t>
  </si>
  <si>
    <t>Проведение мероприятий, направленных на профилактику наркомании и алкоголизма среди населения (Предоставление субсидий бюджетным, автономным учреждениям и иным некоммерческим организациям)</t>
  </si>
  <si>
    <t>Устранение социальной разобщенности инвалидов и граждан, не являющихся инвалидами  (Предоставление субсидий бюджетным, автономным учреждениям и иным некоммерческим организациям)</t>
  </si>
  <si>
    <t>31 9 00 26210</t>
  </si>
  <si>
    <t>Организация мероприятий для семей мобилизованных (Закупка товаров, работ и услуг для обеспечения государственных (муниципальных) нужд)</t>
  </si>
  <si>
    <t>01 1 03 81010</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</si>
  <si>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(Предоставление субсидий бюджетным, автономным учреждениям и иным некоммерческим организациям)</t>
  </si>
  <si>
    <t>02 2 01 20120</t>
  </si>
  <si>
    <t xml:space="preserve">Обеспечение улучшения организации дорожного движения (Закупка товаров, работ и услуг для обеспечения государственных (муниципальных) нужд)   </t>
  </si>
  <si>
    <t>на 2024 год и на плановый</t>
  </si>
  <si>
    <t>период 2025 и 2026 годов"</t>
  </si>
  <si>
    <t>08 4 01 21420</t>
  </si>
  <si>
    <t>Обеспечение работы официальных сайтов органов местного самоуправления Южского муниципального района (Закупка товаров, работ и услуг для обеспечения государственных (муниципальных) нужд)</t>
  </si>
  <si>
    <t xml:space="preserve">Обеспечение доступности услуг в сфере культуры для детей-инвалидов (Предоставление субсидий бюджетным, автономным учреждениям и иным некоммерческим организациям) </t>
  </si>
  <si>
    <r>
      <t>Обеспечение деятельности Администрации Южского муниципального района, включая структурные подразделения имеющих статус юридического лица (Иные бюджетные ассигнования)</t>
    </r>
    <r>
      <rPr>
        <i/>
        <sz val="10"/>
        <color theme="1"/>
        <rFont val="Times New Roman"/>
        <family val="1"/>
        <charset val="204"/>
      </rPr>
      <t xml:space="preserve"> </t>
    </r>
  </si>
  <si>
    <t>01 2 E2 50981</t>
  </si>
  <si>
    <t>05 2 01 23740</t>
  </si>
  <si>
    <t xml:space="preserve">Проведение комплексных кадастровых работ (Закупка товаров, работ и услуг для обеспечения государственных (муниципальных) нужд) </t>
  </si>
  <si>
    <t>31 9 00 51200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</si>
  <si>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обеспечения государственных (муниципальных) нужд)</t>
  </si>
  <si>
    <t>02 1 03 10200</t>
  </si>
  <si>
    <t xml:space="preserve">Иные межбюджетные трансферты из бюджета Южского муниципального района бюджетам сельских поселений на исполнение передаваемых полномочий по обеспечению дорожной деятельности и ремонта автомобильных дорог общего пользования местного значения в сельских поселениях Южского муниципального района и на обеспечение дорожной деятельности в Южском муниципальном районе (Межбюджетные трансферты) </t>
  </si>
  <si>
    <t>02 Д 07 21980</t>
  </si>
  <si>
    <t xml:space="preserve">Содержание жилых помещений, находящихся в муниципальной собственности, без договора социального найма (Закупка товаров, работ и услуг для обеспечения государственных (муниципальных) нужд) </t>
  </si>
  <si>
    <t>Ведомственная структура расходов бюджета Южского муниципального района на 2024 год</t>
  </si>
  <si>
    <t>2024 год</t>
  </si>
  <si>
    <t>31 9 00 10220</t>
  </si>
  <si>
    <t xml:space="preserve">Иные межбюджетные трансферты из бюджета Южского муниципального района бюджетам сельских поселений, на территории которых имеются муниципальные пляжи, части полномочий на мероприятия по обеспечению безопасности людей на водных объектах, охране их жизни и здоровья (Межбюджетные трансферты)  </t>
  </si>
  <si>
    <t>01 1 02 S8900</t>
  </si>
  <si>
    <t xml:space="preserve">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 (Предоставление субсидий бюджетным, автономным учреждениям и иным некоммерческим организациям)  </t>
  </si>
  <si>
    <t>01 2 01 81090</t>
  </si>
  <si>
    <t>02 Д 03 S6800</t>
  </si>
  <si>
    <t xml:space="preserve">Реализация мероприятий по модернизации объектов коммунальной инфраструктуры (Закупка товаров, работ и услуг для обеспечения государственных (муниципальных) нужд) </t>
  </si>
  <si>
    <t>02 И 01 10210</t>
  </si>
  <si>
    <t>Иные межбюджетные трансферты из бюджета Южского муниципального района бюджетам сельских поселений на исполнение передаваемых полномочий по организации в границах поселений ритуальных услуг и содержание мест захоронения (Межбюджетные трансферты)</t>
  </si>
  <si>
    <t xml:space="preserve">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 </t>
  </si>
  <si>
    <t>06 1 01 20420</t>
  </si>
  <si>
    <t xml:space="preserve">Осуществление комплекса мер по внедрению энергосберегающих технологий в муниципальных учреждениях Южского муниципального района (Закупка товаров, работ и услуг для обеспечения государственных (муниципальных) нужд) </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</si>
  <si>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</si>
  <si>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(Предоставление субсидий бюджетным, автономным учреждениям и иным некоммерческим организациям) </t>
  </si>
  <si>
    <t>03 7 01 S1980</t>
  </si>
  <si>
    <t>Укрепление материально-технической базы муниципальных учреждений культуры Ивановской области (Закупка товаров, работ и услуг для обеспечения государственных (муниципальных) нужд)</t>
  </si>
  <si>
    <t>01 2 02 S1950</t>
  </si>
  <si>
    <t xml:space="preserve">Укрепление материально-технической базы муниципальных образовательных организаций Ивановской области (Предоставление субсидий бюджетным, автономным учреждениям и иным некоммерческим организациям) </t>
  </si>
  <si>
    <t xml:space="preserve">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</si>
  <si>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01 2 EВ 51792</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</si>
  <si>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(Предоставление субсидий бюджетным, автономным учреждениям и иным некоммерческим организациям)</t>
  </si>
  <si>
    <t>от 22.12.2023 № 115</t>
  </si>
  <si>
    <t xml:space="preserve">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(Создание в общеобразовательных организациях, расположенных в сельской местности и малых городах, условий для занятия физической культурой и спортом) (Предоставление субсидий бюджетным, автономным учреждениям и иным некоммерческим организациям) </t>
  </si>
  <si>
    <t>"О внесении изменений и дополнений</t>
  </si>
  <si>
    <t xml:space="preserve">в решение Совета Южского </t>
  </si>
  <si>
    <t>от 22.12.2023 № 115 "О бюджете</t>
  </si>
  <si>
    <t>Южского муниципального района</t>
  </si>
  <si>
    <t>период 2025 и 2026 годов""</t>
  </si>
  <si>
    <t>от ________________ № _____</t>
  </si>
  <si>
    <t>"Приложение № 6</t>
  </si>
  <si>
    <t>08 4 01 26740</t>
  </si>
  <si>
    <t>Изготовление полиграфии и сувенирной продукции с символикой Южского муниципального района (Закупка товаров, работ и услуг для обеспечения государственных (муниципальных) нужд)</t>
  </si>
  <si>
    <t xml:space="preserve">31 9 00 26440 </t>
  </si>
  <si>
    <t xml:space="preserve">Оказание единовременной материальной помощи членам семьи военнослужащего и лица, заключившего контракт (имевшего иные правоотношения) с организациями, содействующими выполнению задач, возложенных на Вооруженные Силы Российской Федерации, в ходе специальной военной операции, зарегистрированных на территории Южского муниципального района Ивановской области и погибших при исполнении обязанностей в ходе специальной военной операции на территориях Украины, Донецкой Народной Республики и Луганской Народной Республики, Херсонской и Запорожской областей  (Социальное обеспечение и иные выплаты населению) </t>
  </si>
  <si>
    <t>05 5 01 26730</t>
  </si>
  <si>
    <t xml:space="preserve">Проведение лесоустройства на территории с. Мугреевский Южского муниципального района (Закупка товаров, работ и услуг для обеспечения государственных (муниципальных) нужд)  </t>
  </si>
  <si>
    <t>05 2 01 26770</t>
  </si>
  <si>
    <t>Кадастровые работы по выявлению местоположения земельных участков, подготовка сведений о характерных точках контура земельных участков, вынос в натуру координат земельных участков (Закупка товаров, работ и услуг для обеспечения государственных (муниципальных) нужд)</t>
  </si>
  <si>
    <t>02 К 01 Д0820</t>
  </si>
  <si>
    <t>02 1 03 22210</t>
  </si>
  <si>
    <t>02 1 03 26220</t>
  </si>
  <si>
    <t xml:space="preserve">Разработка проектно-сметной документации, составление проектных и локальных смет, проверка достоверности определения сметной стоимости объектов с выдачей заключения в сфере дорожной деятельности (Закупка товаров, работ и услуг для обеспечения государственных (муниципальных) нужд)  </t>
  </si>
  <si>
    <t xml:space="preserve">Разработка проектно-сметной документации на строительство пешеходного моста в с. Холуй Южского муниципального района (Капитальные вложения в объекты государственной (муниципальной) собственности) </t>
  </si>
  <si>
    <t>"</t>
  </si>
  <si>
    <t>31 9 00 29890</t>
  </si>
  <si>
    <t xml:space="preserve">Возмещение судебных расходов по гражданскому делу № 2-6/2023 от 27.02.2023г. в пользу Федоткина Д.Е. по определению Палехского районного суда Ивановской области от 19.01.2024 года (материал № 13-4/2024) (Иные бюджетные ассигнования) </t>
  </si>
  <si>
    <t>01 1 02 29790</t>
  </si>
  <si>
    <t xml:space="preserve">Осуществление строительного контроля на капитальный ремонт здания МБДОУ детского сада "Рябинушка" г. Южи по адресу: 155630, Ивановская обл., г. Южа, ул. Пушкина, д. 3 (Крыша, цоколь, входная группа) (Предоставление субсидий бюджетным, автономным учреждениям и иным некоммерческим организациям)  </t>
  </si>
  <si>
    <t>01 2 01 22500</t>
  </si>
  <si>
    <t xml:space="preserve">Содержание транспортного средства (бензин, запчасти) в МКОУ вечерняя (сменная) общеобразовательная школа г. Южи (Закупка товаров, работ и услуг для обеспечения государственных (муниципальных) нужд) </t>
  </si>
  <si>
    <t>01 2 02 29780</t>
  </si>
  <si>
    <t>01 2 02 29800</t>
  </si>
  <si>
    <t>01 2 02 29810</t>
  </si>
  <si>
    <t>01 2 02 29820</t>
  </si>
  <si>
    <t>01 2 02 29830</t>
  </si>
  <si>
    <t>Разработка проектно-сметной документации по реконструкции котельной МКОУСОШ с. Холуй (Закупка товаров, работ и услуг для обеспечения государственных (муниципальных) нужд)</t>
  </si>
  <si>
    <t>Капитальный ремонт помещения здания МКОУСОШ с. Мугреево-Никольское по адресу: 155640, Ивановская обл., Южский р-н, с. Мугреево-Никольское, ул. Центральная, д. 8 (Закупка товаров, работ и услуг для обеспечения государственных (муниципальных) нужд)</t>
  </si>
  <si>
    <t>Капитальный ремонт помещения здания МКОУООШ с. Новоклязьминское по адресу: 155635, Ивановская обл., Южский р-н, с. Новоклязьминское, ул. Придорожная, д. 3 (Закупка товаров, работ и услуг для обеспечения государственных (муниципальных) нужд)</t>
  </si>
  <si>
    <t>Приобретение мебели и оборудования центра "Точка роста" для МКОУСОШ с. Мугреево-Никольское (Закупка товаров, работ и услуг для обеспечения государственных (муниципальных) нужд)</t>
  </si>
  <si>
    <t>Приобретение мебели и оборудования центра "Точка роста" для МКОУООШ с. Новоклязьминское (Закупка товаров, работ и услуг для обеспечения государственных (муниципальных) нужд)</t>
  </si>
  <si>
    <t>31 9 00 26340</t>
  </si>
  <si>
    <t>31 9 00 29850</t>
  </si>
  <si>
    <t>31 9 00 29860</t>
  </si>
  <si>
    <t>31 9 00 29870</t>
  </si>
  <si>
    <t xml:space="preserve">Оплата исполнительского сбора в соответствии с ИП № 22408/23/98037-ИП от 14.11.2022г. (Иные бюджетные ассигнования) </t>
  </si>
  <si>
    <t xml:space="preserve">Оплата исполнительского сбора в соответствии с ИП № 22415/23/98037-ИП от 02.11.2022г. (Иные бюджетные ассигнования) </t>
  </si>
  <si>
    <t xml:space="preserve">Оплата исполнительского сбора в соответствии с ИП № 37914/23/98037-ИП от 16.11.2023г. (Иные бюджетные ассигнования) </t>
  </si>
  <si>
    <t>02 Д 02 29880</t>
  </si>
  <si>
    <t xml:space="preserve">Актуализация схемы теплоснабжения Талицко-Мугреевского сельского поселения Южского муниципального района (Закупка товаров, работ и услуг для обеспечения государственных (муниципальных) нужд) </t>
  </si>
  <si>
    <t>Выплаты персоналу в рамках проекта "Код будущего" для проведения обучения по программам дополнительного образования детей информатике и программированию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</si>
  <si>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Обеспечение реализации мероприятий по благоустройству общественных территорий в рамках реализации мероприятий муниципальных программ (Закупка товаров, работ и услуг для обеспечения государственных (муниципальных) нужд) </t>
  </si>
  <si>
    <t>04 8 02 81220</t>
  </si>
  <si>
    <t>31 9 00 29900</t>
  </si>
  <si>
    <t xml:space="preserve">Оказание единовременной материальной помощи семье, пострадавшей в результате пожара, произошедшего 22 января 2024 года по адресу: Ивановская область, Южский район, с. Груздево, ул. Школьная д. 8  (Социальное обеспечение и иные выплаты населению) </t>
  </si>
  <si>
    <t>Разработка проектно-сметной документации по объекту: "Капитальный ремонт здания МБДОУ детского сада "Рябинушка" г. Южи по адресу: 155630, Ивановская обл., г. Южа, ул. Пушкина, д. 3" (Предоставление субсидий бюджетным, автономным учреждениям и иным некоммерческим организациям)</t>
  </si>
  <si>
    <t>Разработка проектно-сметной документации по объекту: "Капитальный ремонт здания МБДОУ детского сада "Светлячок" г. Южи по адресу: 155630, Ивановская обл., г. Южа, ул. Горького, д. 5" (Предоставление субсидий бюджетным, автономным учреждениям и иным некоммерческим организациям)</t>
  </si>
  <si>
    <t>Оснащение прогулочных площадок муниципальных образовательных организаций, реализующих программу дошкольного образования (Предоставление субсидий бюджетным, автономным учреждениям и иным некоммерческим организациям)</t>
  </si>
  <si>
    <t>01 1 02 29920</t>
  </si>
  <si>
    <t>01 1 02 29930</t>
  </si>
  <si>
    <t>01 1 02 29950</t>
  </si>
  <si>
    <t>01 1 02 81120</t>
  </si>
  <si>
    <t>01 2 02 29940</t>
  </si>
  <si>
    <t xml:space="preserve">Выплаты персоналу в рамках проекта "Код будущего" для проведения обучения по программам дополнительного образования детей информатике и программированию (Закупка товаров, работ и услуг для обеспечения государственных (муниципальных) нужд) </t>
  </si>
  <si>
    <t>01 3 02 29910</t>
  </si>
  <si>
    <t>Уход за газоном футбольного поля (первый этап) (Предоставление субсидий бюджетным, автономным учреждениям и иным некоммерческим организациям)</t>
  </si>
  <si>
    <t>02 1 03 25790</t>
  </si>
  <si>
    <t xml:space="preserve">Осуществление строительного контроля по ремонту автомобильных дорог общего пользования местного значения (Закупка товаров, работ и услуг для обеспечения государственных (муниципальных) нужд)  </t>
  </si>
  <si>
    <t xml:space="preserve">Строительство (реконструкция), капитальный ремонт и ремонт автомобильных дорог общего пользования местного значения (Ремонт элементов автомобильной дороги пер. Первомайский в селе Холуй Южского муниципального района) (Закупка товаров, работ и услуг для обеспечения государственных (муниципальных) нужд) </t>
  </si>
  <si>
    <t xml:space="preserve">Строительство (реконструкция), капитальный ремонт и ремонт автомобильных дорог общего пользования местного значения (Ремонт элементов автомобильной дороги ул. Северная в селе Холуй Южского муниципального района) (Закупка товаров, работ и услуг для обеспечения государственных (муниципальных) нужд) </t>
  </si>
  <si>
    <t xml:space="preserve">Строительство (реконструкция), капитальный ремонт и ремонт автомобильных дорог общего пользования местного значения (Ремонт элементов автомобильной дороги ул. Пионерская в селе Холуй Южского муниципального района) (Закупка товаров, работ и услуг для обеспечения государственных (муниципальных) нужд) </t>
  </si>
  <si>
    <t xml:space="preserve">Строительство (реконструкция), капитальный ремонт и ремонт автомобильных дорог общего пользования местного значения (Ремонт элементов автомобильной дороги ул. 2-я Набережная в селе Холуй Южского муниципального района) (Закупка товаров, работ и услуг для обеспечения государственных (муниципальных) нужд)  </t>
  </si>
  <si>
    <t xml:space="preserve">Строительство (реконструкция), капитальный ремонт и ремонт автомобильных дорог общего пользования местного значения (Ремонт элементов автомобильной дороги ул. Л. Толстого в селе Холуй Южского муниципального района) (Закупка товаров, работ и услуг для обеспечения государственных (муниципальных) нужд) </t>
  </si>
  <si>
    <t>02 1 03 89101</t>
  </si>
  <si>
    <t>02 1 03 89102</t>
  </si>
  <si>
    <t>02 1 03 89103</t>
  </si>
  <si>
    <t>02 1 03 89104</t>
  </si>
  <si>
    <t>02 1 03 89105</t>
  </si>
  <si>
    <t xml:space="preserve">Благоустройство территории муниципальной образовательной организации - МБОУСОШ № 3 г. Южи Ивановской области по адресу: 155630, Ивановская обл., г. Южа, ул. Советская, д. 20  (Предоставление субсидий бюджетным, автономным учреждениям и иным некоммерческим организациям) </t>
  </si>
  <si>
    <t>Устройство детской спортивной площадки, благоустройство территории, приобретение спортивного оборудования и инвентаря МБДОУ детского сада "Светлячок" г. Южи по адресу: 155630, Ивановская обл., г. Южа, ул. Горького, д. 5 (Предоставление субсидий бюджетным, автономным учреждениям и иным некоммерческим организациям)</t>
  </si>
  <si>
    <t xml:space="preserve"> 31 9 00 29960</t>
  </si>
  <si>
    <t xml:space="preserve">Возмещение судебных расходов по Определению Палехского районного суда Ивановской области от 18.01.2024 г. по делу № 13а-11/2024 (Иные бюджетные ассигнования) </t>
  </si>
  <si>
    <t>Приложение № 6</t>
  </si>
  <si>
    <t>31 9 00 29970</t>
  </si>
  <si>
    <t xml:space="preserve">Оплата штрафа по постановлению по делу об административном правонарушении должностного лица Управления ФССП по Ивановской области ОСП по Южскому, Палехскому и Пестяковскому районам от 29.09.2023 года, исполнительное производство № 60945/22/37023-ИП от 17.10.2022 г. по АД № 1483/23/37023-АП от 15.09.2023 (Иные бюджетные ассигнования) </t>
  </si>
  <si>
    <t>03 7 01 29980</t>
  </si>
  <si>
    <t>Укрепление материально-технической базы муниципальных учреждений культуры (Закупка товаров, работ и услуг для обеспечения государственных (муниципальных) нужд)</t>
  </si>
  <si>
    <t>04 9 01 30010</t>
  </si>
  <si>
    <t>Организация временной занятости несовершеннолетних в каникулярное время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</si>
  <si>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30 9 00 30000</t>
  </si>
  <si>
    <t>Выплата вознаграждения за награждение Почетной грамотой Главы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</si>
  <si>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01 1 03 81290</t>
  </si>
  <si>
    <t>Финансовое обеспечение расходных обязательств, связанных с освобождением от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из многодетных семей (Предоставление субсидий бюджетным, автономным учреждениям и иным некоммерческим организациям)</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</si>
  <si>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начальное общее образование и посещающим группу продленного дня,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</si>
  <si>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 xml:space="preserve">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начальное общее образование и посещающим группу продленного дня,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(Предоставление субсидий бюджетным, автономным учреждениям и иным некоммерческим организациям) </t>
  </si>
  <si>
    <t>01 2 02 81290</t>
  </si>
  <si>
    <t>Финансовое обеспечение расходных обязательств, связанных с освобождением от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из многодетных семей (Закупка товаров, работ и услуг для обеспечения государственных (муниципальных) нужд)</t>
  </si>
  <si>
    <t>30 9 00 29990</t>
  </si>
  <si>
    <t>Выплата вознаграждения за награждение Почетной грамотой Совета Южского городского поселения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</si>
</sst>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charset val="204"/>
      <scheme val="minor"/>
    </font>
    <font>
      <sz val="14"/>
      <name val="Times New Roman"/>
      <family val="1"/>
      <charset val="204"/>
    </font>
    <font>
      <b/>
      <sz val="14"/>
      <name val="Times New Roman"/>
      <family val="1"/>
      <charset val="204"/>
    </font>
    <font>
      <i/>
      <sz val="10"/>
      <color rgb="FF002060"/>
      <name val="Times New Roman"/>
      <family val="1"/>
      <charset val="204"/>
    </font>
    <font>
      <sz val="14"/>
      <color theme="1"/>
      <name val="Times New Roman"/>
      <family val="1"/>
      <charset val="204"/>
    </font>
    <font>
      <i/>
      <sz val="10"/>
      <color theme="1"/>
      <name val="Times New Roman"/>
      <family val="1"/>
      <charset val="204"/>
    </font>
    <font>
      <u/>
      <sz val="14"/>
      <name val="Times New Roman"/>
      <family val="1"/>
      <charset val="204"/>
    </font>
  </fonts>
  <fills count="4">
    <fill>
      <patternFill patternType="none"/>
    </fill>
    <fill>
      <patternFill patternType="gray125"/>
    </fill>
    <fill>
      <patternFill patternType="solid">
        <fgColor theme="2" tint="-9.9978637043366805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50">
    <xf numFmtId="0" fontId="0" fillId="0" borderId="0" xfId="0"/>
    <xf numFmtId="0" fontId="1" fillId="0" borderId="0" xfId="0" applyFont="1"/>
    <xf numFmtId="49" fontId="1" fillId="0" borderId="0" xfId="0" applyNumberFormat="1" applyFont="1" applyAlignment="1">
      <alignment horizontal="center" vertical="center"/>
    </xf>
    <xf numFmtId="0" fontId="1" fillId="0" borderId="0" xfId="0" applyFont="1" applyAlignment="1">
      <alignment horizontal="center"/>
    </xf>
    <xf numFmtId="49" fontId="2" fillId="2" borderId="1" xfId="0" applyNumberFormat="1" applyFont="1" applyFill="1" applyBorder="1" applyAlignment="1">
      <alignment horizontal="center" vertical="center" wrapText="1"/>
    </xf>
    <xf numFmtId="0" fontId="2" fillId="0" borderId="0" xfId="0" applyFont="1"/>
    <xf numFmtId="49" fontId="2" fillId="2" borderId="1" xfId="0" applyNumberFormat="1" applyFont="1" applyFill="1" applyBorder="1" applyAlignment="1">
      <alignment horizontal="center" vertical="center"/>
    </xf>
    <xf numFmtId="0" fontId="1" fillId="0" borderId="0" xfId="0" applyFont="1" applyAlignment="1">
      <alignment vertical="center"/>
    </xf>
    <xf numFmtId="49" fontId="2" fillId="0" borderId="0" xfId="0" applyNumberFormat="1" applyFont="1" applyFill="1" applyBorder="1" applyAlignment="1">
      <alignment horizontal="justify" vertical="top" wrapText="1"/>
    </xf>
    <xf numFmtId="0" fontId="2" fillId="0" borderId="0" xfId="0" applyFont="1" applyFill="1" applyBorder="1"/>
    <xf numFmtId="49" fontId="2" fillId="2" borderId="1" xfId="0" applyNumberFormat="1" applyFont="1" applyFill="1" applyBorder="1" applyAlignment="1">
      <alignment horizontal="justify" vertical="center" wrapText="1"/>
    </xf>
    <xf numFmtId="0" fontId="2" fillId="0" borderId="0" xfId="0" applyFont="1" applyAlignment="1">
      <alignment vertical="center"/>
    </xf>
    <xf numFmtId="4" fontId="2" fillId="2" borderId="1" xfId="0" applyNumberFormat="1" applyFont="1" applyFill="1" applyBorder="1" applyAlignment="1">
      <alignment horizontal="center" vertical="center"/>
    </xf>
    <xf numFmtId="49" fontId="1" fillId="3" borderId="1" xfId="0" applyNumberFormat="1" applyFont="1" applyFill="1" applyBorder="1" applyAlignment="1">
      <alignment horizontal="center" vertical="center" wrapText="1"/>
    </xf>
    <xf numFmtId="0" fontId="2" fillId="2" borderId="1" xfId="0" applyFont="1" applyFill="1" applyBorder="1" applyAlignment="1">
      <alignment vertical="center"/>
    </xf>
    <xf numFmtId="49" fontId="1" fillId="3" borderId="1" xfId="0" applyNumberFormat="1" applyFont="1" applyFill="1" applyBorder="1" applyAlignment="1">
      <alignment horizontal="center" vertical="center"/>
    </xf>
    <xf numFmtId="0" fontId="1" fillId="3" borderId="1" xfId="0" applyFont="1" applyFill="1" applyBorder="1" applyAlignment="1">
      <alignment horizontal="center" vertical="center"/>
    </xf>
    <xf numFmtId="2" fontId="2" fillId="2" borderId="1" xfId="0" applyNumberFormat="1" applyFont="1" applyFill="1" applyBorder="1" applyAlignment="1">
      <alignment horizontal="justify" vertical="center" wrapText="1"/>
    </xf>
    <xf numFmtId="4" fontId="1" fillId="3"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wrapText="1"/>
    </xf>
    <xf numFmtId="0" fontId="4" fillId="3" borderId="1" xfId="0" applyFont="1" applyFill="1" applyBorder="1" applyAlignment="1">
      <alignment horizontal="justify" vertical="top"/>
    </xf>
    <xf numFmtId="0" fontId="4" fillId="3" borderId="1" xfId="0" applyFont="1" applyFill="1" applyBorder="1" applyAlignment="1">
      <alignment horizontal="center" vertical="center"/>
    </xf>
    <xf numFmtId="0" fontId="1" fillId="0" borderId="1" xfId="0" applyFont="1" applyBorder="1" applyAlignment="1">
      <alignment horizontal="center"/>
    </xf>
    <xf numFmtId="2" fontId="1" fillId="3" borderId="1" xfId="0" applyNumberFormat="1" applyFont="1" applyFill="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1" xfId="0" applyNumberFormat="1" applyFont="1" applyBorder="1" applyAlignment="1">
      <alignment horizontal="center" vertical="top" wrapText="1"/>
    </xf>
    <xf numFmtId="49" fontId="4" fillId="3" borderId="1" xfId="0" applyNumberFormat="1" applyFont="1" applyFill="1" applyBorder="1" applyAlignment="1">
      <alignment horizontal="center" vertical="center"/>
    </xf>
    <xf numFmtId="0" fontId="4" fillId="3" borderId="1" xfId="0" applyFont="1" applyFill="1" applyBorder="1" applyAlignment="1">
      <alignment horizontal="justify" vertical="top" wrapText="1"/>
    </xf>
    <xf numFmtId="0" fontId="1" fillId="3" borderId="1" xfId="0" applyFont="1" applyFill="1" applyBorder="1" applyAlignment="1">
      <alignment horizontal="justify" vertical="top"/>
    </xf>
    <xf numFmtId="0" fontId="1" fillId="3" borderId="1" xfId="0" applyFont="1" applyFill="1" applyBorder="1" applyAlignment="1">
      <alignment horizontal="justify" vertical="top" wrapText="1"/>
    </xf>
    <xf numFmtId="2" fontId="4" fillId="3" borderId="1" xfId="0" applyNumberFormat="1" applyFont="1" applyFill="1" applyBorder="1" applyAlignment="1">
      <alignment horizontal="justify" vertical="top" wrapText="1"/>
    </xf>
    <xf numFmtId="2" fontId="1" fillId="3" borderId="1" xfId="0" applyNumberFormat="1" applyFont="1" applyFill="1" applyBorder="1" applyAlignment="1">
      <alignment horizontal="justify" vertical="top" wrapText="1"/>
    </xf>
    <xf numFmtId="49" fontId="1" fillId="3" borderId="1" xfId="0" applyNumberFormat="1" applyFont="1" applyFill="1" applyBorder="1" applyAlignment="1">
      <alignment horizontal="justify" vertical="top" wrapText="1"/>
    </xf>
    <xf numFmtId="4" fontId="1" fillId="0" borderId="0" xfId="0" applyNumberFormat="1" applyFont="1"/>
    <xf numFmtId="0" fontId="1" fillId="0" borderId="0" xfId="0" applyFont="1" applyAlignment="1">
      <alignment horizontal="right" vertical="top"/>
    </xf>
    <xf numFmtId="4" fontId="1" fillId="3" borderId="1" xfId="0" applyNumberFormat="1" applyFont="1" applyFill="1" applyBorder="1" applyAlignment="1">
      <alignment horizontal="center" vertical="center" wrapText="1"/>
    </xf>
    <xf numFmtId="4" fontId="1" fillId="0" borderId="0" xfId="0" applyNumberFormat="1" applyFont="1" applyAlignment="1">
      <alignment vertical="center"/>
    </xf>
    <xf numFmtId="3" fontId="1" fillId="3" borderId="1" xfId="0" applyNumberFormat="1"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0" borderId="0" xfId="0" applyFont="1" applyAlignment="1">
      <alignment horizontal="right"/>
    </xf>
    <xf numFmtId="49" fontId="2" fillId="0" borderId="0" xfId="0" applyNumberFormat="1" applyFont="1" applyAlignment="1">
      <alignment horizontal="center" vertical="center" wrapText="1"/>
    </xf>
    <xf numFmtId="0" fontId="6" fillId="0" borderId="0" xfId="0" applyFont="1" applyAlignment="1">
      <alignment horizontal="right" wrapText="1"/>
    </xf>
    <xf numFmtId="0" fontId="1" fillId="0" borderId="0" xfId="0" applyFont="1" applyAlignment="1">
      <alignment horizontal="right" wrapText="1"/>
    </xf>
    <xf numFmtId="0" fontId="3" fillId="0" borderId="2" xfId="0" applyFont="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1" xfId="0" applyNumberFormat="1" applyFont="1" applyBorder="1" applyAlignment="1">
      <alignment horizontal="center" vertical="center" textRotation="90" wrapText="1"/>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49" fontId="1" fillId="0" borderId="0" xfId="0" applyNumberFormat="1" applyFont="1" applyAlignment="1">
      <alignment horizontal="right" vertic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96"/>
  <sheetViews>
    <sheetView tabSelected="1" zoomScale="90" zoomScaleNormal="90" workbookViewId="0">
      <selection activeCell="G297" sqref="G297"/>
    </sheetView>
  </sheetViews>
  <sheetFormatPr defaultRowHeight="18.75" x14ac:dyDescent="0.3"/>
  <cols>
    <col min="1" max="1" width="92.42578125" style="1" customWidth="1"/>
    <col min="2" max="2" width="7" style="2" customWidth="1"/>
    <col min="3" max="3" width="5.28515625" style="2" customWidth="1"/>
    <col min="4" max="4" width="6" style="2" customWidth="1"/>
    <col min="5" max="5" width="18.140625" style="2" customWidth="1"/>
    <col min="6" max="6" width="5.7109375" style="2" customWidth="1"/>
    <col min="7" max="7" width="19.28515625" style="1" customWidth="1"/>
    <col min="8" max="8" width="21.85546875" style="1" customWidth="1"/>
    <col min="9" max="16384" width="9.140625" style="1"/>
  </cols>
  <sheetData>
    <row r="1" spans="5:7" x14ac:dyDescent="0.3">
      <c r="E1" s="49" t="s">
        <v>502</v>
      </c>
      <c r="F1" s="49"/>
      <c r="G1" s="49"/>
    </row>
    <row r="2" spans="5:7" x14ac:dyDescent="0.3">
      <c r="E2" s="49" t="s">
        <v>0</v>
      </c>
      <c r="F2" s="49"/>
      <c r="G2" s="49"/>
    </row>
    <row r="3" spans="5:7" x14ac:dyDescent="0.3">
      <c r="E3" s="49" t="s">
        <v>1</v>
      </c>
      <c r="F3" s="49"/>
      <c r="G3" s="49"/>
    </row>
    <row r="4" spans="5:7" x14ac:dyDescent="0.3">
      <c r="E4" s="49" t="s">
        <v>424</v>
      </c>
      <c r="F4" s="49"/>
      <c r="G4" s="49"/>
    </row>
    <row r="5" spans="5:7" x14ac:dyDescent="0.3">
      <c r="E5" s="49" t="s">
        <v>425</v>
      </c>
      <c r="F5" s="49"/>
      <c r="G5" s="49"/>
    </row>
    <row r="6" spans="5:7" x14ac:dyDescent="0.3">
      <c r="E6" s="49" t="s">
        <v>1</v>
      </c>
      <c r="F6" s="49"/>
      <c r="G6" s="49"/>
    </row>
    <row r="7" spans="5:7" x14ac:dyDescent="0.3">
      <c r="E7" s="49" t="s">
        <v>426</v>
      </c>
      <c r="F7" s="49"/>
      <c r="G7" s="49"/>
    </row>
    <row r="8" spans="5:7" x14ac:dyDescent="0.3">
      <c r="E8" s="49" t="s">
        <v>427</v>
      </c>
      <c r="F8" s="49"/>
      <c r="G8" s="49"/>
    </row>
    <row r="9" spans="5:7" x14ac:dyDescent="0.3">
      <c r="E9" s="49" t="s">
        <v>384</v>
      </c>
      <c r="F9" s="49"/>
      <c r="G9" s="49"/>
    </row>
    <row r="10" spans="5:7" x14ac:dyDescent="0.3">
      <c r="E10" s="49" t="s">
        <v>428</v>
      </c>
      <c r="F10" s="49"/>
      <c r="G10" s="49"/>
    </row>
    <row r="11" spans="5:7" x14ac:dyDescent="0.3">
      <c r="E11" s="49" t="s">
        <v>429</v>
      </c>
      <c r="F11" s="49"/>
      <c r="G11" s="49"/>
    </row>
    <row r="13" spans="5:7" x14ac:dyDescent="0.3">
      <c r="E13" s="39" t="s">
        <v>430</v>
      </c>
      <c r="F13" s="39"/>
      <c r="G13" s="39"/>
    </row>
    <row r="14" spans="5:7" x14ac:dyDescent="0.3">
      <c r="E14" s="39" t="s">
        <v>0</v>
      </c>
      <c r="F14" s="39"/>
      <c r="G14" s="39"/>
    </row>
    <row r="15" spans="5:7" x14ac:dyDescent="0.3">
      <c r="E15" s="39" t="s">
        <v>1</v>
      </c>
      <c r="F15" s="39"/>
      <c r="G15" s="39"/>
    </row>
    <row r="16" spans="5:7" x14ac:dyDescent="0.3">
      <c r="E16" s="39" t="s">
        <v>2</v>
      </c>
      <c r="F16" s="39"/>
      <c r="G16" s="39"/>
    </row>
    <row r="17" spans="1:8" x14ac:dyDescent="0.3">
      <c r="E17" s="39" t="s">
        <v>1</v>
      </c>
      <c r="F17" s="39"/>
      <c r="G17" s="39"/>
    </row>
    <row r="18" spans="1:8" x14ac:dyDescent="0.3">
      <c r="E18" s="39" t="s">
        <v>384</v>
      </c>
      <c r="F18" s="39"/>
      <c r="G18" s="39"/>
    </row>
    <row r="19" spans="1:8" x14ac:dyDescent="0.3">
      <c r="E19" s="39" t="s">
        <v>385</v>
      </c>
      <c r="F19" s="39"/>
      <c r="G19" s="39"/>
    </row>
    <row r="20" spans="1:8" ht="18.75" customHeight="1" x14ac:dyDescent="0.3">
      <c r="E20" s="41" t="s">
        <v>422</v>
      </c>
      <c r="F20" s="42"/>
      <c r="G20" s="42"/>
    </row>
    <row r="22" spans="1:8" s="7" customFormat="1" ht="23.25" customHeight="1" x14ac:dyDescent="0.25">
      <c r="A22" s="40" t="s">
        <v>399</v>
      </c>
      <c r="B22" s="40"/>
      <c r="C22" s="40"/>
      <c r="D22" s="40"/>
      <c r="E22" s="40"/>
      <c r="F22" s="40"/>
      <c r="G22" s="40"/>
    </row>
    <row r="23" spans="1:8" ht="21.75" customHeight="1" x14ac:dyDescent="0.3">
      <c r="A23" s="43"/>
      <c r="B23" s="43"/>
      <c r="C23" s="43"/>
      <c r="D23" s="43"/>
      <c r="E23" s="43"/>
      <c r="F23" s="43"/>
      <c r="G23" s="43"/>
    </row>
    <row r="24" spans="1:8" ht="18.75" customHeight="1" x14ac:dyDescent="0.3">
      <c r="A24" s="44" t="s">
        <v>3</v>
      </c>
      <c r="B24" s="45" t="s">
        <v>235</v>
      </c>
      <c r="C24" s="45" t="s">
        <v>4</v>
      </c>
      <c r="D24" s="45" t="s">
        <v>5</v>
      </c>
      <c r="E24" s="44" t="s">
        <v>6</v>
      </c>
      <c r="F24" s="45" t="s">
        <v>7</v>
      </c>
      <c r="G24" s="46" t="s">
        <v>400</v>
      </c>
    </row>
    <row r="25" spans="1:8" ht="69" customHeight="1" x14ac:dyDescent="0.3">
      <c r="A25" s="44"/>
      <c r="B25" s="45"/>
      <c r="C25" s="45"/>
      <c r="D25" s="45"/>
      <c r="E25" s="44"/>
      <c r="F25" s="45"/>
      <c r="G25" s="47"/>
    </row>
    <row r="26" spans="1:8" ht="33" customHeight="1" x14ac:dyDescent="0.3">
      <c r="A26" s="44"/>
      <c r="B26" s="45"/>
      <c r="C26" s="45"/>
      <c r="D26" s="45"/>
      <c r="E26" s="44"/>
      <c r="F26" s="45"/>
      <c r="G26" s="48"/>
    </row>
    <row r="27" spans="1:8" s="3" customFormat="1" x14ac:dyDescent="0.3">
      <c r="A27" s="25" t="s">
        <v>8</v>
      </c>
      <c r="B27" s="24" t="s">
        <v>9</v>
      </c>
      <c r="C27" s="24" t="s">
        <v>10</v>
      </c>
      <c r="D27" s="24" t="s">
        <v>11</v>
      </c>
      <c r="E27" s="24" t="s">
        <v>12</v>
      </c>
      <c r="F27" s="24" t="s">
        <v>13</v>
      </c>
      <c r="G27" s="22">
        <v>7</v>
      </c>
    </row>
    <row r="28" spans="1:8" s="7" customFormat="1" ht="41.25" customHeight="1" x14ac:dyDescent="0.25">
      <c r="A28" s="10" t="s">
        <v>202</v>
      </c>
      <c r="B28" s="4" t="s">
        <v>14</v>
      </c>
      <c r="C28" s="4" t="s">
        <v>15</v>
      </c>
      <c r="D28" s="4" t="s">
        <v>15</v>
      </c>
      <c r="E28" s="4" t="s">
        <v>16</v>
      </c>
      <c r="F28" s="4" t="s">
        <v>17</v>
      </c>
      <c r="G28" s="12">
        <f>SUM(G29:G121)</f>
        <v>97603225.059999987</v>
      </c>
    </row>
    <row r="29" spans="1:8" s="7" customFormat="1" ht="91.5" customHeight="1" x14ac:dyDescent="0.25">
      <c r="A29" s="20" t="s">
        <v>110</v>
      </c>
      <c r="B29" s="13" t="s">
        <v>14</v>
      </c>
      <c r="C29" s="13" t="s">
        <v>18</v>
      </c>
      <c r="D29" s="13" t="s">
        <v>19</v>
      </c>
      <c r="E29" s="16" t="s">
        <v>20</v>
      </c>
      <c r="F29" s="13" t="s">
        <v>21</v>
      </c>
      <c r="G29" s="18">
        <f>2008911.79+26618.08</f>
        <v>2035529.87</v>
      </c>
    </row>
    <row r="30" spans="1:8" ht="129" customHeight="1" x14ac:dyDescent="0.3">
      <c r="A30" s="20" t="s">
        <v>111</v>
      </c>
      <c r="B30" s="13" t="s">
        <v>14</v>
      </c>
      <c r="C30" s="13" t="s">
        <v>18</v>
      </c>
      <c r="D30" s="13" t="s">
        <v>22</v>
      </c>
      <c r="E30" s="16" t="s">
        <v>23</v>
      </c>
      <c r="F30" s="13" t="s">
        <v>21</v>
      </c>
      <c r="G30" s="18">
        <f>26208104.76+347257.39+52825.42</f>
        <v>26608187.570000004</v>
      </c>
      <c r="H30" s="33"/>
    </row>
    <row r="31" spans="1:8" ht="89.25" customHeight="1" x14ac:dyDescent="0.3">
      <c r="A31" s="20" t="s">
        <v>112</v>
      </c>
      <c r="B31" s="13" t="s">
        <v>14</v>
      </c>
      <c r="C31" s="13" t="s">
        <v>18</v>
      </c>
      <c r="D31" s="13" t="s">
        <v>22</v>
      </c>
      <c r="E31" s="16" t="s">
        <v>23</v>
      </c>
      <c r="F31" s="13" t="s">
        <v>24</v>
      </c>
      <c r="G31" s="18">
        <f>1032748.71+73063.82</f>
        <v>1105812.53</v>
      </c>
    </row>
    <row r="32" spans="1:8" ht="85.5" customHeight="1" x14ac:dyDescent="0.3">
      <c r="A32" s="20" t="s">
        <v>25</v>
      </c>
      <c r="B32" s="13" t="s">
        <v>14</v>
      </c>
      <c r="C32" s="13" t="s">
        <v>18</v>
      </c>
      <c r="D32" s="13" t="s">
        <v>22</v>
      </c>
      <c r="E32" s="16" t="s">
        <v>23</v>
      </c>
      <c r="F32" s="13" t="s">
        <v>26</v>
      </c>
      <c r="G32" s="18">
        <v>104000</v>
      </c>
    </row>
    <row r="33" spans="1:8" ht="112.5" x14ac:dyDescent="0.3">
      <c r="A33" s="28" t="s">
        <v>165</v>
      </c>
      <c r="B33" s="13" t="s">
        <v>14</v>
      </c>
      <c r="C33" s="13" t="s">
        <v>18</v>
      </c>
      <c r="D33" s="13" t="s">
        <v>22</v>
      </c>
      <c r="E33" s="16" t="s">
        <v>166</v>
      </c>
      <c r="F33" s="13" t="s">
        <v>21</v>
      </c>
      <c r="G33" s="18">
        <v>572721.16</v>
      </c>
      <c r="H33" s="33"/>
    </row>
    <row r="34" spans="1:8" ht="93" customHeight="1" x14ac:dyDescent="0.3">
      <c r="A34" s="20" t="s">
        <v>167</v>
      </c>
      <c r="B34" s="13" t="s">
        <v>14</v>
      </c>
      <c r="C34" s="13" t="s">
        <v>18</v>
      </c>
      <c r="D34" s="13" t="s">
        <v>22</v>
      </c>
      <c r="E34" s="16" t="s">
        <v>166</v>
      </c>
      <c r="F34" s="13" t="s">
        <v>24</v>
      </c>
      <c r="G34" s="18">
        <v>10000</v>
      </c>
    </row>
    <row r="35" spans="1:8" ht="72.75" customHeight="1" x14ac:dyDescent="0.3">
      <c r="A35" s="20" t="s">
        <v>191</v>
      </c>
      <c r="B35" s="13" t="s">
        <v>14</v>
      </c>
      <c r="C35" s="13" t="s">
        <v>18</v>
      </c>
      <c r="D35" s="13" t="s">
        <v>22</v>
      </c>
      <c r="E35" s="16" t="s">
        <v>187</v>
      </c>
      <c r="F35" s="13" t="s">
        <v>24</v>
      </c>
      <c r="G35" s="18">
        <f>1000+5000</f>
        <v>6000</v>
      </c>
    </row>
    <row r="36" spans="1:8" ht="70.5" customHeight="1" x14ac:dyDescent="0.3">
      <c r="A36" s="27" t="s">
        <v>192</v>
      </c>
      <c r="B36" s="13" t="s">
        <v>14</v>
      </c>
      <c r="C36" s="13" t="s">
        <v>18</v>
      </c>
      <c r="D36" s="13" t="s">
        <v>22</v>
      </c>
      <c r="E36" s="16" t="s">
        <v>188</v>
      </c>
      <c r="F36" s="13" t="s">
        <v>24</v>
      </c>
      <c r="G36" s="18">
        <f>56000+18000</f>
        <v>74000</v>
      </c>
    </row>
    <row r="37" spans="1:8" ht="93" customHeight="1" x14ac:dyDescent="0.3">
      <c r="A37" s="27" t="s">
        <v>394</v>
      </c>
      <c r="B37" s="13" t="s">
        <v>14</v>
      </c>
      <c r="C37" s="13" t="s">
        <v>18</v>
      </c>
      <c r="D37" s="13" t="s">
        <v>27</v>
      </c>
      <c r="E37" s="16" t="s">
        <v>393</v>
      </c>
      <c r="F37" s="13" t="s">
        <v>24</v>
      </c>
      <c r="G37" s="18">
        <f>997.44-440.68+2797.29</f>
        <v>3354.05</v>
      </c>
    </row>
    <row r="38" spans="1:8" ht="51.75" customHeight="1" x14ac:dyDescent="0.3">
      <c r="A38" s="27" t="s">
        <v>113</v>
      </c>
      <c r="B38" s="13" t="s">
        <v>14</v>
      </c>
      <c r="C38" s="13" t="s">
        <v>18</v>
      </c>
      <c r="D38" s="13" t="s">
        <v>28</v>
      </c>
      <c r="E38" s="16" t="s">
        <v>114</v>
      </c>
      <c r="F38" s="13" t="s">
        <v>26</v>
      </c>
      <c r="G38" s="18">
        <f>500000-20000</f>
        <v>480000</v>
      </c>
    </row>
    <row r="39" spans="1:8" ht="102.75" customHeight="1" x14ac:dyDescent="0.3">
      <c r="A39" s="29" t="s">
        <v>256</v>
      </c>
      <c r="B39" s="13" t="s">
        <v>14</v>
      </c>
      <c r="C39" s="13" t="s">
        <v>18</v>
      </c>
      <c r="D39" s="13" t="s">
        <v>29</v>
      </c>
      <c r="E39" s="16" t="s">
        <v>246</v>
      </c>
      <c r="F39" s="13" t="s">
        <v>24</v>
      </c>
      <c r="G39" s="18">
        <v>18000</v>
      </c>
      <c r="H39" s="33"/>
    </row>
    <row r="40" spans="1:8" ht="65.25" customHeight="1" x14ac:dyDescent="0.3">
      <c r="A40" s="27" t="s">
        <v>115</v>
      </c>
      <c r="B40" s="13" t="s">
        <v>14</v>
      </c>
      <c r="C40" s="13" t="s">
        <v>18</v>
      </c>
      <c r="D40" s="13" t="s">
        <v>29</v>
      </c>
      <c r="E40" s="16" t="s">
        <v>116</v>
      </c>
      <c r="F40" s="13" t="s">
        <v>24</v>
      </c>
      <c r="G40" s="18">
        <v>242000</v>
      </c>
    </row>
    <row r="41" spans="1:8" ht="90.75" customHeight="1" x14ac:dyDescent="0.3">
      <c r="A41" s="29" t="s">
        <v>471</v>
      </c>
      <c r="B41" s="13" t="s">
        <v>14</v>
      </c>
      <c r="C41" s="13" t="s">
        <v>18</v>
      </c>
      <c r="D41" s="13" t="s">
        <v>29</v>
      </c>
      <c r="E41" s="16" t="s">
        <v>472</v>
      </c>
      <c r="F41" s="13" t="s">
        <v>24</v>
      </c>
      <c r="G41" s="18">
        <v>40000</v>
      </c>
    </row>
    <row r="42" spans="1:8" ht="83.25" customHeight="1" x14ac:dyDescent="0.3">
      <c r="A42" s="27" t="s">
        <v>412</v>
      </c>
      <c r="B42" s="13" t="s">
        <v>14</v>
      </c>
      <c r="C42" s="13" t="s">
        <v>18</v>
      </c>
      <c r="D42" s="13" t="s">
        <v>29</v>
      </c>
      <c r="E42" s="16" t="s">
        <v>411</v>
      </c>
      <c r="F42" s="13" t="s">
        <v>24</v>
      </c>
      <c r="G42" s="18">
        <v>3000</v>
      </c>
    </row>
    <row r="43" spans="1:8" ht="114.75" customHeight="1" x14ac:dyDescent="0.3">
      <c r="A43" s="20" t="s">
        <v>180</v>
      </c>
      <c r="B43" s="13" t="s">
        <v>14</v>
      </c>
      <c r="C43" s="13" t="s">
        <v>18</v>
      </c>
      <c r="D43" s="13" t="s">
        <v>29</v>
      </c>
      <c r="E43" s="16" t="s">
        <v>30</v>
      </c>
      <c r="F43" s="13" t="s">
        <v>31</v>
      </c>
      <c r="G43" s="18">
        <v>154800</v>
      </c>
    </row>
    <row r="44" spans="1:8" ht="71.25" customHeight="1" x14ac:dyDescent="0.3">
      <c r="A44" s="20" t="s">
        <v>163</v>
      </c>
      <c r="B44" s="13" t="s">
        <v>14</v>
      </c>
      <c r="C44" s="13" t="s">
        <v>18</v>
      </c>
      <c r="D44" s="13" t="s">
        <v>29</v>
      </c>
      <c r="E44" s="16" t="s">
        <v>164</v>
      </c>
      <c r="F44" s="13" t="s">
        <v>24</v>
      </c>
      <c r="G44" s="18">
        <f>11125.5+444.9</f>
        <v>11570.4</v>
      </c>
    </row>
    <row r="45" spans="1:8" ht="91.5" customHeight="1" x14ac:dyDescent="0.3">
      <c r="A45" s="28" t="s">
        <v>273</v>
      </c>
      <c r="B45" s="13" t="s">
        <v>14</v>
      </c>
      <c r="C45" s="13" t="s">
        <v>18</v>
      </c>
      <c r="D45" s="13" t="s">
        <v>29</v>
      </c>
      <c r="E45" s="16" t="s">
        <v>272</v>
      </c>
      <c r="F45" s="13" t="s">
        <v>31</v>
      </c>
      <c r="G45" s="18">
        <v>1291906</v>
      </c>
    </row>
    <row r="46" spans="1:8" ht="92.25" customHeight="1" x14ac:dyDescent="0.3">
      <c r="A46" s="27" t="s">
        <v>227</v>
      </c>
      <c r="B46" s="13" t="s">
        <v>14</v>
      </c>
      <c r="C46" s="13" t="s">
        <v>18</v>
      </c>
      <c r="D46" s="13" t="s">
        <v>29</v>
      </c>
      <c r="E46" s="16" t="s">
        <v>201</v>
      </c>
      <c r="F46" s="13" t="s">
        <v>31</v>
      </c>
      <c r="G46" s="18">
        <f>4570768.95+93744+18809.22+70255.19</f>
        <v>4753577.3600000003</v>
      </c>
    </row>
    <row r="47" spans="1:8" ht="85.5" customHeight="1" x14ac:dyDescent="0.3">
      <c r="A47" s="27" t="s">
        <v>117</v>
      </c>
      <c r="B47" s="13" t="s">
        <v>14</v>
      </c>
      <c r="C47" s="13" t="s">
        <v>18</v>
      </c>
      <c r="D47" s="13" t="s">
        <v>29</v>
      </c>
      <c r="E47" s="16" t="s">
        <v>118</v>
      </c>
      <c r="F47" s="13" t="s">
        <v>24</v>
      </c>
      <c r="G47" s="18">
        <f>40450+200000</f>
        <v>240450</v>
      </c>
    </row>
    <row r="48" spans="1:8" ht="86.25" customHeight="1" x14ac:dyDescent="0.3">
      <c r="A48" s="27" t="s">
        <v>387</v>
      </c>
      <c r="B48" s="13" t="s">
        <v>14</v>
      </c>
      <c r="C48" s="13" t="s">
        <v>18</v>
      </c>
      <c r="D48" s="13" t="s">
        <v>29</v>
      </c>
      <c r="E48" s="16" t="s">
        <v>386</v>
      </c>
      <c r="F48" s="13" t="s">
        <v>24</v>
      </c>
      <c r="G48" s="18">
        <v>14954</v>
      </c>
    </row>
    <row r="49" spans="1:7" ht="86.25" customHeight="1" x14ac:dyDescent="0.3">
      <c r="A49" s="27" t="s">
        <v>432</v>
      </c>
      <c r="B49" s="13" t="s">
        <v>14</v>
      </c>
      <c r="C49" s="13" t="s">
        <v>18</v>
      </c>
      <c r="D49" s="13" t="s">
        <v>29</v>
      </c>
      <c r="E49" s="16" t="s">
        <v>431</v>
      </c>
      <c r="F49" s="13" t="s">
        <v>24</v>
      </c>
      <c r="G49" s="18">
        <f>35000+65000</f>
        <v>100000</v>
      </c>
    </row>
    <row r="50" spans="1:7" ht="75.75" customHeight="1" x14ac:dyDescent="0.3">
      <c r="A50" s="27" t="s">
        <v>119</v>
      </c>
      <c r="B50" s="13" t="s">
        <v>14</v>
      </c>
      <c r="C50" s="13" t="s">
        <v>18</v>
      </c>
      <c r="D50" s="13" t="s">
        <v>29</v>
      </c>
      <c r="E50" s="16" t="s">
        <v>120</v>
      </c>
      <c r="F50" s="13" t="s">
        <v>24</v>
      </c>
      <c r="G50" s="18">
        <f>150000+28000+285400</f>
        <v>463400</v>
      </c>
    </row>
    <row r="51" spans="1:7" ht="66" customHeight="1" x14ac:dyDescent="0.3">
      <c r="A51" s="27" t="s">
        <v>270</v>
      </c>
      <c r="B51" s="13" t="s">
        <v>14</v>
      </c>
      <c r="C51" s="13" t="s">
        <v>18</v>
      </c>
      <c r="D51" s="13" t="s">
        <v>29</v>
      </c>
      <c r="E51" s="16" t="s">
        <v>271</v>
      </c>
      <c r="F51" s="13" t="s">
        <v>24</v>
      </c>
      <c r="G51" s="18">
        <f>50000+115000</f>
        <v>165000</v>
      </c>
    </row>
    <row r="52" spans="1:7" ht="125.25" customHeight="1" x14ac:dyDescent="0.3">
      <c r="A52" s="29" t="s">
        <v>284</v>
      </c>
      <c r="B52" s="13" t="s">
        <v>14</v>
      </c>
      <c r="C52" s="13" t="s">
        <v>18</v>
      </c>
      <c r="D52" s="13" t="s">
        <v>29</v>
      </c>
      <c r="E52" s="16" t="s">
        <v>287</v>
      </c>
      <c r="F52" s="16">
        <v>100</v>
      </c>
      <c r="G52" s="18">
        <f>7910990.25+23172.02+679644+56373.05+236866.78</f>
        <v>8907046.0999999996</v>
      </c>
    </row>
    <row r="53" spans="1:7" ht="95.25" customHeight="1" x14ac:dyDescent="0.3">
      <c r="A53" s="29" t="s">
        <v>285</v>
      </c>
      <c r="B53" s="13" t="s">
        <v>14</v>
      </c>
      <c r="C53" s="13" t="s">
        <v>18</v>
      </c>
      <c r="D53" s="13" t="s">
        <v>29</v>
      </c>
      <c r="E53" s="16" t="s">
        <v>287</v>
      </c>
      <c r="F53" s="16">
        <v>200</v>
      </c>
      <c r="G53" s="18">
        <f>4911231.36+5522-3000+174719.33+309897.86+385144.7+211331.26+77000</f>
        <v>6071846.5100000007</v>
      </c>
    </row>
    <row r="54" spans="1:7" ht="73.5" customHeight="1" x14ac:dyDescent="0.3">
      <c r="A54" s="29" t="s">
        <v>286</v>
      </c>
      <c r="B54" s="13" t="s">
        <v>14</v>
      </c>
      <c r="C54" s="13" t="s">
        <v>18</v>
      </c>
      <c r="D54" s="13" t="s">
        <v>29</v>
      </c>
      <c r="E54" s="16" t="s">
        <v>287</v>
      </c>
      <c r="F54" s="16">
        <v>800</v>
      </c>
      <c r="G54" s="18">
        <f>127406-5522+39244</f>
        <v>161128</v>
      </c>
    </row>
    <row r="55" spans="1:7" ht="71.25" customHeight="1" x14ac:dyDescent="0.3">
      <c r="A55" s="28" t="s">
        <v>228</v>
      </c>
      <c r="B55" s="13" t="s">
        <v>14</v>
      </c>
      <c r="C55" s="13" t="s">
        <v>18</v>
      </c>
      <c r="D55" s="13" t="s">
        <v>29</v>
      </c>
      <c r="E55" s="16" t="s">
        <v>229</v>
      </c>
      <c r="F55" s="13" t="s">
        <v>24</v>
      </c>
      <c r="G55" s="18">
        <v>29400</v>
      </c>
    </row>
    <row r="56" spans="1:7" ht="87" customHeight="1" x14ac:dyDescent="0.3">
      <c r="A56" s="28" t="s">
        <v>307</v>
      </c>
      <c r="B56" s="13" t="s">
        <v>14</v>
      </c>
      <c r="C56" s="13" t="s">
        <v>18</v>
      </c>
      <c r="D56" s="13" t="s">
        <v>29</v>
      </c>
      <c r="E56" s="16" t="s">
        <v>308</v>
      </c>
      <c r="F56" s="13" t="s">
        <v>24</v>
      </c>
      <c r="G56" s="18">
        <v>15000</v>
      </c>
    </row>
    <row r="57" spans="1:7" ht="86.25" customHeight="1" x14ac:dyDescent="0.3">
      <c r="A57" s="27" t="s">
        <v>121</v>
      </c>
      <c r="B57" s="13" t="s">
        <v>14</v>
      </c>
      <c r="C57" s="13" t="s">
        <v>18</v>
      </c>
      <c r="D57" s="13" t="s">
        <v>29</v>
      </c>
      <c r="E57" s="16" t="s">
        <v>122</v>
      </c>
      <c r="F57" s="13" t="s">
        <v>24</v>
      </c>
      <c r="G57" s="18">
        <v>12000</v>
      </c>
    </row>
    <row r="58" spans="1:7" ht="107.25" customHeight="1" x14ac:dyDescent="0.3">
      <c r="A58" s="27" t="s">
        <v>174</v>
      </c>
      <c r="B58" s="13" t="s">
        <v>14</v>
      </c>
      <c r="C58" s="13" t="s">
        <v>18</v>
      </c>
      <c r="D58" s="13" t="s">
        <v>29</v>
      </c>
      <c r="E58" s="16" t="s">
        <v>123</v>
      </c>
      <c r="F58" s="13" t="s">
        <v>24</v>
      </c>
      <c r="G58" s="18">
        <v>1500</v>
      </c>
    </row>
    <row r="59" spans="1:7" ht="121.5" customHeight="1" x14ac:dyDescent="0.3">
      <c r="A59" s="27" t="s">
        <v>257</v>
      </c>
      <c r="B59" s="13" t="s">
        <v>14</v>
      </c>
      <c r="C59" s="13" t="s">
        <v>18</v>
      </c>
      <c r="D59" s="13" t="s">
        <v>29</v>
      </c>
      <c r="E59" s="16" t="s">
        <v>247</v>
      </c>
      <c r="F59" s="13" t="s">
        <v>190</v>
      </c>
      <c r="G59" s="18">
        <v>1958.8</v>
      </c>
    </row>
    <row r="60" spans="1:7" ht="177.75" customHeight="1" x14ac:dyDescent="0.3">
      <c r="A60" s="27" t="s">
        <v>258</v>
      </c>
      <c r="B60" s="13" t="s">
        <v>14</v>
      </c>
      <c r="C60" s="13" t="s">
        <v>18</v>
      </c>
      <c r="D60" s="13" t="s">
        <v>29</v>
      </c>
      <c r="E60" s="16" t="s">
        <v>248</v>
      </c>
      <c r="F60" s="13" t="s">
        <v>190</v>
      </c>
      <c r="G60" s="18">
        <v>8247.2000000000007</v>
      </c>
    </row>
    <row r="61" spans="1:7" ht="72.75" customHeight="1" x14ac:dyDescent="0.3">
      <c r="A61" s="27" t="s">
        <v>259</v>
      </c>
      <c r="B61" s="13" t="s">
        <v>14</v>
      </c>
      <c r="C61" s="13" t="s">
        <v>18</v>
      </c>
      <c r="D61" s="13" t="s">
        <v>29</v>
      </c>
      <c r="E61" s="16" t="s">
        <v>249</v>
      </c>
      <c r="F61" s="13" t="s">
        <v>190</v>
      </c>
      <c r="G61" s="18">
        <v>1958.8</v>
      </c>
    </row>
    <row r="62" spans="1:7" ht="93" customHeight="1" x14ac:dyDescent="0.3">
      <c r="A62" s="27" t="s">
        <v>260</v>
      </c>
      <c r="B62" s="13" t="s">
        <v>14</v>
      </c>
      <c r="C62" s="13" t="s">
        <v>18</v>
      </c>
      <c r="D62" s="13" t="s">
        <v>29</v>
      </c>
      <c r="E62" s="16" t="s">
        <v>250</v>
      </c>
      <c r="F62" s="13" t="s">
        <v>190</v>
      </c>
      <c r="G62" s="18">
        <v>1958.8</v>
      </c>
    </row>
    <row r="63" spans="1:7" ht="112.5" customHeight="1" x14ac:dyDescent="0.3">
      <c r="A63" s="27" t="s">
        <v>261</v>
      </c>
      <c r="B63" s="13" t="s">
        <v>14</v>
      </c>
      <c r="C63" s="13" t="s">
        <v>18</v>
      </c>
      <c r="D63" s="13" t="s">
        <v>29</v>
      </c>
      <c r="E63" s="16" t="s">
        <v>251</v>
      </c>
      <c r="F63" s="13" t="s">
        <v>190</v>
      </c>
      <c r="G63" s="18">
        <v>1958.8</v>
      </c>
    </row>
    <row r="64" spans="1:7" ht="113.25" customHeight="1" x14ac:dyDescent="0.3">
      <c r="A64" s="27" t="s">
        <v>262</v>
      </c>
      <c r="B64" s="13" t="s">
        <v>14</v>
      </c>
      <c r="C64" s="13" t="s">
        <v>18</v>
      </c>
      <c r="D64" s="13" t="s">
        <v>29</v>
      </c>
      <c r="E64" s="16" t="s">
        <v>252</v>
      </c>
      <c r="F64" s="13" t="s">
        <v>190</v>
      </c>
      <c r="G64" s="18">
        <v>1958.8</v>
      </c>
    </row>
    <row r="65" spans="1:8" ht="90.75" customHeight="1" x14ac:dyDescent="0.3">
      <c r="A65" s="27" t="s">
        <v>263</v>
      </c>
      <c r="B65" s="13" t="s">
        <v>14</v>
      </c>
      <c r="C65" s="13" t="s">
        <v>18</v>
      </c>
      <c r="D65" s="13" t="s">
        <v>29</v>
      </c>
      <c r="E65" s="16" t="s">
        <v>253</v>
      </c>
      <c r="F65" s="13" t="s">
        <v>190</v>
      </c>
      <c r="G65" s="18">
        <v>1958.8</v>
      </c>
    </row>
    <row r="66" spans="1:8" ht="90" customHeight="1" x14ac:dyDescent="0.3">
      <c r="A66" s="27" t="s">
        <v>124</v>
      </c>
      <c r="B66" s="13" t="s">
        <v>14</v>
      </c>
      <c r="C66" s="13" t="s">
        <v>38</v>
      </c>
      <c r="D66" s="13" t="s">
        <v>34</v>
      </c>
      <c r="E66" s="16" t="s">
        <v>125</v>
      </c>
      <c r="F66" s="13" t="s">
        <v>24</v>
      </c>
      <c r="G66" s="18">
        <v>30000</v>
      </c>
      <c r="H66" s="33"/>
    </row>
    <row r="67" spans="1:8" ht="127.5" customHeight="1" x14ac:dyDescent="0.3">
      <c r="A67" s="27" t="s">
        <v>126</v>
      </c>
      <c r="B67" s="13" t="s">
        <v>14</v>
      </c>
      <c r="C67" s="13" t="s">
        <v>38</v>
      </c>
      <c r="D67" s="13" t="s">
        <v>34</v>
      </c>
      <c r="E67" s="16" t="s">
        <v>127</v>
      </c>
      <c r="F67" s="13" t="s">
        <v>24</v>
      </c>
      <c r="G67" s="18">
        <v>4000</v>
      </c>
    </row>
    <row r="68" spans="1:8" ht="89.25" customHeight="1" x14ac:dyDescent="0.3">
      <c r="A68" s="27" t="s">
        <v>221</v>
      </c>
      <c r="B68" s="13" t="s">
        <v>14</v>
      </c>
      <c r="C68" s="13" t="s">
        <v>38</v>
      </c>
      <c r="D68" s="13" t="s">
        <v>34</v>
      </c>
      <c r="E68" s="16" t="s">
        <v>222</v>
      </c>
      <c r="F68" s="13" t="s">
        <v>24</v>
      </c>
      <c r="G68" s="18">
        <v>300000</v>
      </c>
    </row>
    <row r="69" spans="1:8" ht="93.75" x14ac:dyDescent="0.3">
      <c r="A69" s="28" t="s">
        <v>402</v>
      </c>
      <c r="B69" s="13" t="s">
        <v>14</v>
      </c>
      <c r="C69" s="13" t="s">
        <v>38</v>
      </c>
      <c r="D69" s="13" t="s">
        <v>34</v>
      </c>
      <c r="E69" s="16" t="s">
        <v>401</v>
      </c>
      <c r="F69" s="13" t="s">
        <v>190</v>
      </c>
      <c r="G69" s="18">
        <v>217996.85</v>
      </c>
    </row>
    <row r="70" spans="1:8" ht="56.25" x14ac:dyDescent="0.3">
      <c r="A70" s="27" t="s">
        <v>221</v>
      </c>
      <c r="B70" s="13" t="s">
        <v>14</v>
      </c>
      <c r="C70" s="13" t="s">
        <v>38</v>
      </c>
      <c r="D70" s="13" t="s">
        <v>53</v>
      </c>
      <c r="E70" s="16" t="s">
        <v>222</v>
      </c>
      <c r="F70" s="13" t="s">
        <v>24</v>
      </c>
      <c r="G70" s="18">
        <v>100000</v>
      </c>
    </row>
    <row r="71" spans="1:8" ht="103.5" customHeight="1" x14ac:dyDescent="0.3">
      <c r="A71" s="27" t="s">
        <v>128</v>
      </c>
      <c r="B71" s="13" t="s">
        <v>14</v>
      </c>
      <c r="C71" s="13" t="s">
        <v>22</v>
      </c>
      <c r="D71" s="13" t="s">
        <v>27</v>
      </c>
      <c r="E71" s="16" t="s">
        <v>37</v>
      </c>
      <c r="F71" s="13" t="s">
        <v>26</v>
      </c>
      <c r="G71" s="18">
        <v>45000</v>
      </c>
    </row>
    <row r="72" spans="1:8" ht="102.75" customHeight="1" x14ac:dyDescent="0.3">
      <c r="A72" s="27" t="s">
        <v>129</v>
      </c>
      <c r="B72" s="13" t="s">
        <v>14</v>
      </c>
      <c r="C72" s="13" t="s">
        <v>22</v>
      </c>
      <c r="D72" s="13" t="s">
        <v>35</v>
      </c>
      <c r="E72" s="16" t="s">
        <v>36</v>
      </c>
      <c r="F72" s="13" t="s">
        <v>26</v>
      </c>
      <c r="G72" s="18">
        <v>45000</v>
      </c>
      <c r="H72" s="33"/>
    </row>
    <row r="73" spans="1:8" ht="84.75" customHeight="1" x14ac:dyDescent="0.3">
      <c r="A73" s="27" t="s">
        <v>130</v>
      </c>
      <c r="B73" s="13" t="s">
        <v>14</v>
      </c>
      <c r="C73" s="13" t="s">
        <v>22</v>
      </c>
      <c r="D73" s="13" t="s">
        <v>35</v>
      </c>
      <c r="E73" s="16" t="s">
        <v>131</v>
      </c>
      <c r="F73" s="13" t="s">
        <v>26</v>
      </c>
      <c r="G73" s="18">
        <v>20000</v>
      </c>
    </row>
    <row r="74" spans="1:8" ht="72" customHeight="1" x14ac:dyDescent="0.3">
      <c r="A74" s="27" t="s">
        <v>132</v>
      </c>
      <c r="B74" s="13" t="s">
        <v>14</v>
      </c>
      <c r="C74" s="13" t="s">
        <v>22</v>
      </c>
      <c r="D74" s="13" t="s">
        <v>35</v>
      </c>
      <c r="E74" s="16" t="s">
        <v>133</v>
      </c>
      <c r="F74" s="13" t="s">
        <v>26</v>
      </c>
      <c r="G74" s="18">
        <v>25000</v>
      </c>
    </row>
    <row r="75" spans="1:8" ht="87" customHeight="1" x14ac:dyDescent="0.3">
      <c r="A75" s="27" t="s">
        <v>446</v>
      </c>
      <c r="B75" s="13" t="s">
        <v>14</v>
      </c>
      <c r="C75" s="13" t="s">
        <v>27</v>
      </c>
      <c r="D75" s="13" t="s">
        <v>19</v>
      </c>
      <c r="E75" s="16" t="s">
        <v>445</v>
      </c>
      <c r="F75" s="13" t="s">
        <v>26</v>
      </c>
      <c r="G75" s="18">
        <v>27310.3</v>
      </c>
    </row>
    <row r="76" spans="1:8" ht="114.75" customHeight="1" x14ac:dyDescent="0.3">
      <c r="A76" s="27" t="s">
        <v>504</v>
      </c>
      <c r="B76" s="13" t="s">
        <v>14</v>
      </c>
      <c r="C76" s="13" t="s">
        <v>27</v>
      </c>
      <c r="D76" s="13" t="s">
        <v>19</v>
      </c>
      <c r="E76" s="16" t="s">
        <v>503</v>
      </c>
      <c r="F76" s="13" t="s">
        <v>26</v>
      </c>
      <c r="G76" s="18">
        <v>30000</v>
      </c>
    </row>
    <row r="77" spans="1:8" ht="56.25" x14ac:dyDescent="0.3">
      <c r="A77" s="20" t="s">
        <v>39</v>
      </c>
      <c r="B77" s="13" t="s">
        <v>14</v>
      </c>
      <c r="C77" s="13" t="s">
        <v>40</v>
      </c>
      <c r="D77" s="13" t="s">
        <v>38</v>
      </c>
      <c r="E77" s="15" t="s">
        <v>41</v>
      </c>
      <c r="F77" s="13" t="s">
        <v>31</v>
      </c>
      <c r="G77" s="18">
        <f>5310668.92+2030360.75+12834.33+62937.37+24662.05</f>
        <v>7441463.4199999999</v>
      </c>
      <c r="H77" s="33"/>
    </row>
    <row r="78" spans="1:8" ht="74.25" customHeight="1" x14ac:dyDescent="0.3">
      <c r="A78" s="20" t="s">
        <v>324</v>
      </c>
      <c r="B78" s="13" t="s">
        <v>14</v>
      </c>
      <c r="C78" s="13" t="s">
        <v>40</v>
      </c>
      <c r="D78" s="13" t="s">
        <v>38</v>
      </c>
      <c r="E78" s="15" t="s">
        <v>323</v>
      </c>
      <c r="F78" s="13" t="s">
        <v>31</v>
      </c>
      <c r="G78" s="18">
        <v>6000</v>
      </c>
    </row>
    <row r="79" spans="1:8" ht="74.25" customHeight="1" x14ac:dyDescent="0.3">
      <c r="A79" s="20" t="s">
        <v>388</v>
      </c>
      <c r="B79" s="13" t="s">
        <v>14</v>
      </c>
      <c r="C79" s="13" t="s">
        <v>40</v>
      </c>
      <c r="D79" s="13" t="s">
        <v>38</v>
      </c>
      <c r="E79" s="15" t="s">
        <v>52</v>
      </c>
      <c r="F79" s="13" t="s">
        <v>31</v>
      </c>
      <c r="G79" s="18">
        <v>20000</v>
      </c>
    </row>
    <row r="80" spans="1:8" ht="78" customHeight="1" x14ac:dyDescent="0.3">
      <c r="A80" s="28" t="s">
        <v>236</v>
      </c>
      <c r="B80" s="13" t="s">
        <v>14</v>
      </c>
      <c r="C80" s="13" t="s">
        <v>40</v>
      </c>
      <c r="D80" s="13" t="s">
        <v>38</v>
      </c>
      <c r="E80" s="16" t="s">
        <v>229</v>
      </c>
      <c r="F80" s="13" t="s">
        <v>31</v>
      </c>
      <c r="G80" s="18">
        <v>10000</v>
      </c>
    </row>
    <row r="81" spans="1:8" ht="78" customHeight="1" x14ac:dyDescent="0.3">
      <c r="A81" s="27" t="s">
        <v>193</v>
      </c>
      <c r="B81" s="13" t="s">
        <v>14</v>
      </c>
      <c r="C81" s="13" t="s">
        <v>40</v>
      </c>
      <c r="D81" s="13" t="s">
        <v>38</v>
      </c>
      <c r="E81" s="16" t="s">
        <v>188</v>
      </c>
      <c r="F81" s="13" t="s">
        <v>31</v>
      </c>
      <c r="G81" s="18">
        <v>18000</v>
      </c>
    </row>
    <row r="82" spans="1:8" ht="98.25" customHeight="1" x14ac:dyDescent="0.3">
      <c r="A82" s="27" t="s">
        <v>306</v>
      </c>
      <c r="B82" s="13" t="s">
        <v>14</v>
      </c>
      <c r="C82" s="13" t="s">
        <v>40</v>
      </c>
      <c r="D82" s="13" t="s">
        <v>27</v>
      </c>
      <c r="E82" s="16" t="s">
        <v>288</v>
      </c>
      <c r="F82" s="13" t="s">
        <v>24</v>
      </c>
      <c r="G82" s="18">
        <v>8000</v>
      </c>
      <c r="H82" s="33"/>
    </row>
    <row r="83" spans="1:8" ht="94.5" customHeight="1" x14ac:dyDescent="0.3">
      <c r="A83" s="30" t="s">
        <v>99</v>
      </c>
      <c r="B83" s="13" t="s">
        <v>14</v>
      </c>
      <c r="C83" s="13" t="s">
        <v>40</v>
      </c>
      <c r="D83" s="13" t="s">
        <v>27</v>
      </c>
      <c r="E83" s="16" t="s">
        <v>88</v>
      </c>
      <c r="F83" s="13" t="s">
        <v>24</v>
      </c>
      <c r="G83" s="18">
        <f>30000+20000</f>
        <v>50000</v>
      </c>
    </row>
    <row r="84" spans="1:8" ht="87" customHeight="1" x14ac:dyDescent="0.3">
      <c r="A84" s="20" t="s">
        <v>134</v>
      </c>
      <c r="B84" s="13" t="s">
        <v>14</v>
      </c>
      <c r="C84" s="13" t="s">
        <v>40</v>
      </c>
      <c r="D84" s="13" t="s">
        <v>27</v>
      </c>
      <c r="E84" s="16" t="s">
        <v>42</v>
      </c>
      <c r="F84" s="13" t="s">
        <v>24</v>
      </c>
      <c r="G84" s="18">
        <f>1500+1500</f>
        <v>3000</v>
      </c>
    </row>
    <row r="85" spans="1:8" ht="87" customHeight="1" x14ac:dyDescent="0.3">
      <c r="A85" s="20" t="s">
        <v>326</v>
      </c>
      <c r="B85" s="13" t="s">
        <v>14</v>
      </c>
      <c r="C85" s="13" t="s">
        <v>40</v>
      </c>
      <c r="D85" s="13" t="s">
        <v>27</v>
      </c>
      <c r="E85" s="16" t="s">
        <v>325</v>
      </c>
      <c r="F85" s="13" t="s">
        <v>24</v>
      </c>
      <c r="G85" s="18">
        <v>9000</v>
      </c>
    </row>
    <row r="86" spans="1:8" ht="108" customHeight="1" x14ac:dyDescent="0.3">
      <c r="A86" s="20" t="s">
        <v>135</v>
      </c>
      <c r="B86" s="13" t="s">
        <v>14</v>
      </c>
      <c r="C86" s="13" t="s">
        <v>40</v>
      </c>
      <c r="D86" s="13" t="s">
        <v>40</v>
      </c>
      <c r="E86" s="16" t="s">
        <v>43</v>
      </c>
      <c r="F86" s="13" t="s">
        <v>24</v>
      </c>
      <c r="G86" s="18">
        <v>8000</v>
      </c>
      <c r="H86" s="33"/>
    </row>
    <row r="87" spans="1:8" ht="93.75" customHeight="1" x14ac:dyDescent="0.3">
      <c r="A87" s="20" t="s">
        <v>181</v>
      </c>
      <c r="B87" s="13" t="s">
        <v>14</v>
      </c>
      <c r="C87" s="13" t="s">
        <v>40</v>
      </c>
      <c r="D87" s="13" t="s">
        <v>40</v>
      </c>
      <c r="E87" s="16" t="s">
        <v>43</v>
      </c>
      <c r="F87" s="13" t="s">
        <v>31</v>
      </c>
      <c r="G87" s="18">
        <v>22000</v>
      </c>
    </row>
    <row r="88" spans="1:8" ht="75" x14ac:dyDescent="0.3">
      <c r="A88" s="20" t="s">
        <v>90</v>
      </c>
      <c r="B88" s="13" t="s">
        <v>14</v>
      </c>
      <c r="C88" s="13" t="s">
        <v>40</v>
      </c>
      <c r="D88" s="13" t="s">
        <v>40</v>
      </c>
      <c r="E88" s="16" t="s">
        <v>136</v>
      </c>
      <c r="F88" s="13" t="s">
        <v>24</v>
      </c>
      <c r="G88" s="18">
        <v>4300</v>
      </c>
    </row>
    <row r="89" spans="1:8" ht="87" customHeight="1" x14ac:dyDescent="0.3">
      <c r="A89" s="20" t="s">
        <v>150</v>
      </c>
      <c r="B89" s="13" t="s">
        <v>14</v>
      </c>
      <c r="C89" s="13" t="s">
        <v>40</v>
      </c>
      <c r="D89" s="13" t="s">
        <v>40</v>
      </c>
      <c r="E89" s="16" t="s">
        <v>151</v>
      </c>
      <c r="F89" s="13" t="s">
        <v>24</v>
      </c>
      <c r="G89" s="18">
        <v>104800</v>
      </c>
    </row>
    <row r="90" spans="1:8" ht="72" customHeight="1" x14ac:dyDescent="0.3">
      <c r="A90" s="28" t="s">
        <v>264</v>
      </c>
      <c r="B90" s="13" t="s">
        <v>14</v>
      </c>
      <c r="C90" s="13" t="s">
        <v>40</v>
      </c>
      <c r="D90" s="13" t="s">
        <v>40</v>
      </c>
      <c r="E90" s="16" t="s">
        <v>254</v>
      </c>
      <c r="F90" s="13" t="s">
        <v>24</v>
      </c>
      <c r="G90" s="18">
        <v>10000</v>
      </c>
    </row>
    <row r="91" spans="1:8" ht="52.5" customHeight="1" x14ac:dyDescent="0.3">
      <c r="A91" s="27" t="s">
        <v>137</v>
      </c>
      <c r="B91" s="13" t="s">
        <v>14</v>
      </c>
      <c r="C91" s="13" t="s">
        <v>40</v>
      </c>
      <c r="D91" s="13" t="s">
        <v>40</v>
      </c>
      <c r="E91" s="16" t="s">
        <v>138</v>
      </c>
      <c r="F91" s="13" t="s">
        <v>24</v>
      </c>
      <c r="G91" s="18">
        <v>10000</v>
      </c>
    </row>
    <row r="92" spans="1:8" ht="59.25" customHeight="1" x14ac:dyDescent="0.3">
      <c r="A92" s="27" t="s">
        <v>139</v>
      </c>
      <c r="B92" s="13" t="s">
        <v>14</v>
      </c>
      <c r="C92" s="13" t="s">
        <v>40</v>
      </c>
      <c r="D92" s="13" t="s">
        <v>40</v>
      </c>
      <c r="E92" s="16" t="s">
        <v>140</v>
      </c>
      <c r="F92" s="13" t="s">
        <v>24</v>
      </c>
      <c r="G92" s="18">
        <v>10000</v>
      </c>
    </row>
    <row r="93" spans="1:8" ht="57.75" customHeight="1" x14ac:dyDescent="0.3">
      <c r="A93" s="27" t="s">
        <v>141</v>
      </c>
      <c r="B93" s="13" t="s">
        <v>14</v>
      </c>
      <c r="C93" s="13" t="s">
        <v>40</v>
      </c>
      <c r="D93" s="13" t="s">
        <v>40</v>
      </c>
      <c r="E93" s="16" t="s">
        <v>142</v>
      </c>
      <c r="F93" s="13" t="s">
        <v>24</v>
      </c>
      <c r="G93" s="18">
        <v>29000</v>
      </c>
    </row>
    <row r="94" spans="1:8" ht="90" customHeight="1" x14ac:dyDescent="0.3">
      <c r="A94" s="20" t="s">
        <v>91</v>
      </c>
      <c r="B94" s="13" t="s">
        <v>14</v>
      </c>
      <c r="C94" s="13" t="s">
        <v>40</v>
      </c>
      <c r="D94" s="13" t="s">
        <v>40</v>
      </c>
      <c r="E94" s="16" t="s">
        <v>44</v>
      </c>
      <c r="F94" s="13" t="s">
        <v>24</v>
      </c>
      <c r="G94" s="18">
        <v>10000</v>
      </c>
    </row>
    <row r="95" spans="1:8" ht="78" customHeight="1" x14ac:dyDescent="0.3">
      <c r="A95" s="28" t="s">
        <v>232</v>
      </c>
      <c r="B95" s="13" t="s">
        <v>14</v>
      </c>
      <c r="C95" s="13" t="s">
        <v>40</v>
      </c>
      <c r="D95" s="13" t="s">
        <v>40</v>
      </c>
      <c r="E95" s="15" t="s">
        <v>231</v>
      </c>
      <c r="F95" s="13" t="s">
        <v>24</v>
      </c>
      <c r="G95" s="18">
        <v>5000</v>
      </c>
    </row>
    <row r="96" spans="1:8" ht="123.75" customHeight="1" x14ac:dyDescent="0.3">
      <c r="A96" s="20" t="s">
        <v>45</v>
      </c>
      <c r="B96" s="13" t="s">
        <v>14</v>
      </c>
      <c r="C96" s="13" t="s">
        <v>33</v>
      </c>
      <c r="D96" s="13" t="s">
        <v>18</v>
      </c>
      <c r="E96" s="16" t="s">
        <v>46</v>
      </c>
      <c r="F96" s="13" t="s">
        <v>21</v>
      </c>
      <c r="G96" s="18">
        <f>13898826.54+7031166.31+1080967.56+18645.85</f>
        <v>22029606.259999998</v>
      </c>
      <c r="H96" s="33"/>
    </row>
    <row r="97" spans="1:8" ht="71.25" customHeight="1" x14ac:dyDescent="0.3">
      <c r="A97" s="20" t="s">
        <v>92</v>
      </c>
      <c r="B97" s="13" t="s">
        <v>14</v>
      </c>
      <c r="C97" s="13" t="s">
        <v>33</v>
      </c>
      <c r="D97" s="13" t="s">
        <v>18</v>
      </c>
      <c r="E97" s="16" t="s">
        <v>46</v>
      </c>
      <c r="F97" s="13" t="s">
        <v>24</v>
      </c>
      <c r="G97" s="18">
        <f>2526304.79-11000+40.38+72295.77+13896.56+162307.25+124790+71650</f>
        <v>2960284.75</v>
      </c>
    </row>
    <row r="98" spans="1:8" ht="48" customHeight="1" x14ac:dyDescent="0.3">
      <c r="A98" s="20" t="s">
        <v>47</v>
      </c>
      <c r="B98" s="13" t="s">
        <v>14</v>
      </c>
      <c r="C98" s="13" t="s">
        <v>33</v>
      </c>
      <c r="D98" s="13" t="s">
        <v>18</v>
      </c>
      <c r="E98" s="15" t="s">
        <v>46</v>
      </c>
      <c r="F98" s="13" t="s">
        <v>26</v>
      </c>
      <c r="G98" s="18">
        <f>2600+11000</f>
        <v>13600</v>
      </c>
    </row>
    <row r="99" spans="1:8" ht="123.75" customHeight="1" x14ac:dyDescent="0.3">
      <c r="A99" s="20" t="s">
        <v>48</v>
      </c>
      <c r="B99" s="13" t="s">
        <v>14</v>
      </c>
      <c r="C99" s="13" t="s">
        <v>33</v>
      </c>
      <c r="D99" s="13" t="s">
        <v>18</v>
      </c>
      <c r="E99" s="16" t="s">
        <v>49</v>
      </c>
      <c r="F99" s="13" t="s">
        <v>21</v>
      </c>
      <c r="G99" s="18">
        <f>436737.12+19530.03+126164.32+94829.91</f>
        <v>677261.38</v>
      </c>
    </row>
    <row r="100" spans="1:8" ht="86.25" customHeight="1" x14ac:dyDescent="0.3">
      <c r="A100" s="20" t="s">
        <v>93</v>
      </c>
      <c r="B100" s="13" t="s">
        <v>14</v>
      </c>
      <c r="C100" s="13" t="s">
        <v>33</v>
      </c>
      <c r="D100" s="13" t="s">
        <v>18</v>
      </c>
      <c r="E100" s="15" t="s">
        <v>49</v>
      </c>
      <c r="F100" s="13" t="s">
        <v>24</v>
      </c>
      <c r="G100" s="18">
        <f>356668+1200000</f>
        <v>1556668</v>
      </c>
    </row>
    <row r="101" spans="1:8" ht="86.25" customHeight="1" x14ac:dyDescent="0.3">
      <c r="A101" s="28" t="s">
        <v>304</v>
      </c>
      <c r="B101" s="13" t="s">
        <v>14</v>
      </c>
      <c r="C101" s="13" t="s">
        <v>33</v>
      </c>
      <c r="D101" s="13" t="s">
        <v>18</v>
      </c>
      <c r="E101" s="15" t="s">
        <v>303</v>
      </c>
      <c r="F101" s="13" t="s">
        <v>24</v>
      </c>
      <c r="G101" s="18">
        <v>200000</v>
      </c>
    </row>
    <row r="102" spans="1:8" ht="91.5" customHeight="1" x14ac:dyDescent="0.3">
      <c r="A102" s="20" t="s">
        <v>203</v>
      </c>
      <c r="B102" s="13" t="s">
        <v>14</v>
      </c>
      <c r="C102" s="13" t="s">
        <v>33</v>
      </c>
      <c r="D102" s="13" t="s">
        <v>18</v>
      </c>
      <c r="E102" s="16" t="s">
        <v>50</v>
      </c>
      <c r="F102" s="13" t="s">
        <v>24</v>
      </c>
      <c r="G102" s="18">
        <v>220000</v>
      </c>
    </row>
    <row r="103" spans="1:8" ht="100.5" customHeight="1" x14ac:dyDescent="0.3">
      <c r="A103" s="20" t="s">
        <v>351</v>
      </c>
      <c r="B103" s="13" t="s">
        <v>14</v>
      </c>
      <c r="C103" s="13" t="s">
        <v>33</v>
      </c>
      <c r="D103" s="13" t="s">
        <v>18</v>
      </c>
      <c r="E103" s="16" t="s">
        <v>348</v>
      </c>
      <c r="F103" s="13" t="s">
        <v>24</v>
      </c>
      <c r="G103" s="18">
        <f>80033+808.41-3998-40.38-15748.01-159.07+2564.04</f>
        <v>63459.99</v>
      </c>
    </row>
    <row r="104" spans="1:8" ht="49.5" customHeight="1" x14ac:dyDescent="0.3">
      <c r="A104" s="20" t="s">
        <v>161</v>
      </c>
      <c r="B104" s="13" t="s">
        <v>14</v>
      </c>
      <c r="C104" s="13" t="s">
        <v>33</v>
      </c>
      <c r="D104" s="13" t="s">
        <v>18</v>
      </c>
      <c r="E104" s="16" t="s">
        <v>159</v>
      </c>
      <c r="F104" s="13" t="s">
        <v>24</v>
      </c>
      <c r="G104" s="18">
        <v>50000</v>
      </c>
    </row>
    <row r="105" spans="1:8" ht="45.75" customHeight="1" x14ac:dyDescent="0.3">
      <c r="A105" s="20" t="s">
        <v>94</v>
      </c>
      <c r="B105" s="13" t="s">
        <v>14</v>
      </c>
      <c r="C105" s="13" t="s">
        <v>33</v>
      </c>
      <c r="D105" s="13" t="s">
        <v>18</v>
      </c>
      <c r="E105" s="15" t="s">
        <v>51</v>
      </c>
      <c r="F105" s="13" t="s">
        <v>24</v>
      </c>
      <c r="G105" s="18">
        <v>50000</v>
      </c>
    </row>
    <row r="106" spans="1:8" ht="78" customHeight="1" x14ac:dyDescent="0.3">
      <c r="A106" s="28" t="s">
        <v>506</v>
      </c>
      <c r="B106" s="13" t="s">
        <v>14</v>
      </c>
      <c r="C106" s="13" t="s">
        <v>33</v>
      </c>
      <c r="D106" s="13" t="s">
        <v>18</v>
      </c>
      <c r="E106" s="15" t="s">
        <v>505</v>
      </c>
      <c r="F106" s="13" t="s">
        <v>24</v>
      </c>
      <c r="G106" s="18">
        <v>350000</v>
      </c>
    </row>
    <row r="107" spans="1:8" ht="60.75" customHeight="1" x14ac:dyDescent="0.3">
      <c r="A107" s="20" t="s">
        <v>416</v>
      </c>
      <c r="B107" s="13" t="s">
        <v>14</v>
      </c>
      <c r="C107" s="13" t="s">
        <v>33</v>
      </c>
      <c r="D107" s="13" t="s">
        <v>18</v>
      </c>
      <c r="E107" s="15" t="s">
        <v>415</v>
      </c>
      <c r="F107" s="13" t="s">
        <v>24</v>
      </c>
      <c r="G107" s="18">
        <f>600000+6060.61+25518.34</f>
        <v>631578.94999999995</v>
      </c>
    </row>
    <row r="108" spans="1:8" ht="68.25" customHeight="1" x14ac:dyDescent="0.3">
      <c r="A108" s="20" t="s">
        <v>289</v>
      </c>
      <c r="B108" s="13" t="s">
        <v>14</v>
      </c>
      <c r="C108" s="13" t="s">
        <v>33</v>
      </c>
      <c r="D108" s="13" t="s">
        <v>18</v>
      </c>
      <c r="E108" s="16" t="s">
        <v>52</v>
      </c>
      <c r="F108" s="13" t="s">
        <v>24</v>
      </c>
      <c r="G108" s="18">
        <v>10000</v>
      </c>
    </row>
    <row r="109" spans="1:8" ht="51.75" customHeight="1" x14ac:dyDescent="0.3">
      <c r="A109" s="20" t="s">
        <v>194</v>
      </c>
      <c r="B109" s="13" t="s">
        <v>14</v>
      </c>
      <c r="C109" s="13" t="s">
        <v>53</v>
      </c>
      <c r="D109" s="13" t="s">
        <v>18</v>
      </c>
      <c r="E109" s="16" t="s">
        <v>189</v>
      </c>
      <c r="F109" s="13" t="s">
        <v>54</v>
      </c>
      <c r="G109" s="18">
        <f>1902599.33+315375.19+55616.66</f>
        <v>2273591.1800000002</v>
      </c>
    </row>
    <row r="110" spans="1:8" ht="68.25" customHeight="1" x14ac:dyDescent="0.3">
      <c r="A110" s="20" t="s">
        <v>328</v>
      </c>
      <c r="B110" s="13" t="s">
        <v>14</v>
      </c>
      <c r="C110" s="13" t="s">
        <v>53</v>
      </c>
      <c r="D110" s="13" t="s">
        <v>38</v>
      </c>
      <c r="E110" s="16" t="s">
        <v>327</v>
      </c>
      <c r="F110" s="13" t="s">
        <v>54</v>
      </c>
      <c r="G110" s="18">
        <v>140000</v>
      </c>
      <c r="H110" s="33"/>
    </row>
    <row r="111" spans="1:8" ht="113.25" customHeight="1" x14ac:dyDescent="0.3">
      <c r="A111" s="27" t="s">
        <v>204</v>
      </c>
      <c r="B111" s="13" t="s">
        <v>14</v>
      </c>
      <c r="C111" s="13" t="s">
        <v>53</v>
      </c>
      <c r="D111" s="13" t="s">
        <v>38</v>
      </c>
      <c r="E111" s="16" t="s">
        <v>290</v>
      </c>
      <c r="F111" s="13" t="s">
        <v>54</v>
      </c>
      <c r="G111" s="18">
        <v>37260</v>
      </c>
    </row>
    <row r="112" spans="1:8" ht="96" customHeight="1" x14ac:dyDescent="0.3">
      <c r="A112" s="27" t="s">
        <v>474</v>
      </c>
      <c r="B112" s="13" t="s">
        <v>14</v>
      </c>
      <c r="C112" s="13" t="s">
        <v>53</v>
      </c>
      <c r="D112" s="13" t="s">
        <v>38</v>
      </c>
      <c r="E112" s="16" t="s">
        <v>473</v>
      </c>
      <c r="F112" s="13" t="s">
        <v>54</v>
      </c>
      <c r="G112" s="18">
        <v>20000</v>
      </c>
    </row>
    <row r="113" spans="1:8" ht="202.5" customHeight="1" x14ac:dyDescent="0.3">
      <c r="A113" s="27" t="s">
        <v>434</v>
      </c>
      <c r="B113" s="13" t="s">
        <v>14</v>
      </c>
      <c r="C113" s="13" t="s">
        <v>53</v>
      </c>
      <c r="D113" s="13" t="s">
        <v>32</v>
      </c>
      <c r="E113" s="16" t="s">
        <v>433</v>
      </c>
      <c r="F113" s="13" t="s">
        <v>54</v>
      </c>
      <c r="G113" s="18">
        <v>200000</v>
      </c>
    </row>
    <row r="114" spans="1:8" ht="72.75" customHeight="1" x14ac:dyDescent="0.3">
      <c r="A114" s="28" t="s">
        <v>176</v>
      </c>
      <c r="B114" s="13" t="s">
        <v>14</v>
      </c>
      <c r="C114" s="13" t="s">
        <v>28</v>
      </c>
      <c r="D114" s="13" t="s">
        <v>19</v>
      </c>
      <c r="E114" s="16" t="s">
        <v>143</v>
      </c>
      <c r="F114" s="13" t="s">
        <v>24</v>
      </c>
      <c r="G114" s="18">
        <f>300000+115205.46-115205.46</f>
        <v>300000</v>
      </c>
      <c r="H114" s="33"/>
    </row>
    <row r="115" spans="1:8" ht="56.25" customHeight="1" x14ac:dyDescent="0.3">
      <c r="A115" s="28" t="s">
        <v>255</v>
      </c>
      <c r="B115" s="13" t="s">
        <v>14</v>
      </c>
      <c r="C115" s="13" t="s">
        <v>28</v>
      </c>
      <c r="D115" s="13" t="s">
        <v>19</v>
      </c>
      <c r="E115" s="16" t="s">
        <v>143</v>
      </c>
      <c r="F115" s="13" t="s">
        <v>26</v>
      </c>
      <c r="G115" s="18">
        <v>50000</v>
      </c>
    </row>
    <row r="116" spans="1:8" ht="114" customHeight="1" x14ac:dyDescent="0.3">
      <c r="A116" s="29" t="s">
        <v>292</v>
      </c>
      <c r="B116" s="13" t="s">
        <v>14</v>
      </c>
      <c r="C116" s="13" t="s">
        <v>28</v>
      </c>
      <c r="D116" s="13" t="s">
        <v>19</v>
      </c>
      <c r="E116" s="16" t="s">
        <v>291</v>
      </c>
      <c r="F116" s="13" t="s">
        <v>21</v>
      </c>
      <c r="G116" s="18">
        <f>2530728.51-115205.46+152334+33804.82+80051.46</f>
        <v>2681713.3299999996</v>
      </c>
    </row>
    <row r="117" spans="1:8" ht="66" customHeight="1" x14ac:dyDescent="0.3">
      <c r="A117" s="29" t="s">
        <v>293</v>
      </c>
      <c r="B117" s="13" t="s">
        <v>14</v>
      </c>
      <c r="C117" s="13" t="s">
        <v>28</v>
      </c>
      <c r="D117" s="13" t="s">
        <v>19</v>
      </c>
      <c r="E117" s="16" t="s">
        <v>291</v>
      </c>
      <c r="F117" s="13" t="s">
        <v>24</v>
      </c>
      <c r="G117" s="18">
        <f>297812.55+2547.33+52000+52888</f>
        <v>405247.88</v>
      </c>
    </row>
    <row r="118" spans="1:8" ht="51.75" customHeight="1" x14ac:dyDescent="0.3">
      <c r="A118" s="29" t="s">
        <v>294</v>
      </c>
      <c r="B118" s="13" t="s">
        <v>14</v>
      </c>
      <c r="C118" s="13" t="s">
        <v>28</v>
      </c>
      <c r="D118" s="13" t="s">
        <v>19</v>
      </c>
      <c r="E118" s="16" t="s">
        <v>291</v>
      </c>
      <c r="F118" s="13" t="s">
        <v>26</v>
      </c>
      <c r="G118" s="18">
        <v>1500</v>
      </c>
    </row>
    <row r="119" spans="1:8" ht="105.75" customHeight="1" x14ac:dyDescent="0.3">
      <c r="A119" s="29" t="s">
        <v>508</v>
      </c>
      <c r="B119" s="13" t="s">
        <v>14</v>
      </c>
      <c r="C119" s="13" t="s">
        <v>28</v>
      </c>
      <c r="D119" s="13" t="s">
        <v>19</v>
      </c>
      <c r="E119" s="16" t="s">
        <v>507</v>
      </c>
      <c r="F119" s="13" t="s">
        <v>21</v>
      </c>
      <c r="G119" s="18">
        <v>80921.460000000006</v>
      </c>
    </row>
    <row r="120" spans="1:8" ht="138.75" customHeight="1" x14ac:dyDescent="0.3">
      <c r="A120" s="29" t="s">
        <v>354</v>
      </c>
      <c r="B120" s="13" t="s">
        <v>14</v>
      </c>
      <c r="C120" s="13" t="s">
        <v>28</v>
      </c>
      <c r="D120" s="13" t="s">
        <v>19</v>
      </c>
      <c r="E120" s="16" t="s">
        <v>333</v>
      </c>
      <c r="F120" s="13" t="s">
        <v>21</v>
      </c>
      <c r="G120" s="18">
        <f>60000+130323.76+35154</f>
        <v>225477.76000000001</v>
      </c>
    </row>
    <row r="121" spans="1:8" ht="64.5" customHeight="1" x14ac:dyDescent="0.3">
      <c r="A121" s="29" t="s">
        <v>379</v>
      </c>
      <c r="B121" s="13" t="s">
        <v>14</v>
      </c>
      <c r="C121" s="13" t="s">
        <v>28</v>
      </c>
      <c r="D121" s="13" t="s">
        <v>19</v>
      </c>
      <c r="E121" s="16" t="s">
        <v>378</v>
      </c>
      <c r="F121" s="13" t="s">
        <v>24</v>
      </c>
      <c r="G121" s="18">
        <v>36000</v>
      </c>
    </row>
    <row r="122" spans="1:8" s="7" customFormat="1" ht="50.25" customHeight="1" x14ac:dyDescent="0.25">
      <c r="A122" s="10" t="s">
        <v>344</v>
      </c>
      <c r="B122" s="4" t="s">
        <v>55</v>
      </c>
      <c r="C122" s="4" t="s">
        <v>15</v>
      </c>
      <c r="D122" s="4" t="s">
        <v>15</v>
      </c>
      <c r="E122" s="4" t="s">
        <v>16</v>
      </c>
      <c r="F122" s="4" t="s">
        <v>17</v>
      </c>
      <c r="G122" s="19">
        <f>SUM(G123:G131)</f>
        <v>4260977.8600000003</v>
      </c>
    </row>
    <row r="123" spans="1:8" s="7" customFormat="1" ht="69.75" customHeight="1" x14ac:dyDescent="0.25">
      <c r="A123" s="27" t="s">
        <v>192</v>
      </c>
      <c r="B123" s="13" t="s">
        <v>55</v>
      </c>
      <c r="C123" s="13" t="s">
        <v>18</v>
      </c>
      <c r="D123" s="13" t="s">
        <v>38</v>
      </c>
      <c r="E123" s="13" t="s">
        <v>188</v>
      </c>
      <c r="F123" s="13" t="s">
        <v>24</v>
      </c>
      <c r="G123" s="35">
        <v>6000</v>
      </c>
      <c r="H123" s="36"/>
    </row>
    <row r="124" spans="1:8" ht="95.25" customHeight="1" x14ac:dyDescent="0.3">
      <c r="A124" s="31" t="s">
        <v>184</v>
      </c>
      <c r="B124" s="13" t="s">
        <v>55</v>
      </c>
      <c r="C124" s="13" t="s">
        <v>18</v>
      </c>
      <c r="D124" s="13" t="s">
        <v>38</v>
      </c>
      <c r="E124" s="16" t="s">
        <v>58</v>
      </c>
      <c r="F124" s="13" t="s">
        <v>21</v>
      </c>
      <c r="G124" s="18">
        <f>1924040.25+25493.53</f>
        <v>1949533.78</v>
      </c>
    </row>
    <row r="125" spans="1:8" ht="59.25" customHeight="1" x14ac:dyDescent="0.3">
      <c r="A125" s="32" t="s">
        <v>100</v>
      </c>
      <c r="B125" s="13" t="s">
        <v>55</v>
      </c>
      <c r="C125" s="13" t="s">
        <v>18</v>
      </c>
      <c r="D125" s="13" t="s">
        <v>38</v>
      </c>
      <c r="E125" s="16" t="s">
        <v>58</v>
      </c>
      <c r="F125" s="13" t="s">
        <v>24</v>
      </c>
      <c r="G125" s="18">
        <f>391446+4950-9750</f>
        <v>386646</v>
      </c>
    </row>
    <row r="126" spans="1:8" ht="44.25" customHeight="1" x14ac:dyDescent="0.3">
      <c r="A126" s="32" t="s">
        <v>101</v>
      </c>
      <c r="B126" s="13" t="s">
        <v>55</v>
      </c>
      <c r="C126" s="23" t="s">
        <v>18</v>
      </c>
      <c r="D126" s="13" t="s">
        <v>38</v>
      </c>
      <c r="E126" s="16" t="s">
        <v>58</v>
      </c>
      <c r="F126" s="13" t="s">
        <v>26</v>
      </c>
      <c r="G126" s="18">
        <v>1000</v>
      </c>
    </row>
    <row r="127" spans="1:8" ht="110.25" customHeight="1" x14ac:dyDescent="0.3">
      <c r="A127" s="31" t="s">
        <v>102</v>
      </c>
      <c r="B127" s="23" t="s">
        <v>55</v>
      </c>
      <c r="C127" s="13" t="s">
        <v>18</v>
      </c>
      <c r="D127" s="23" t="s">
        <v>38</v>
      </c>
      <c r="E127" s="16" t="s">
        <v>59</v>
      </c>
      <c r="F127" s="23" t="s">
        <v>21</v>
      </c>
      <c r="G127" s="18">
        <v>48000</v>
      </c>
    </row>
    <row r="128" spans="1:8" ht="90.75" customHeight="1" x14ac:dyDescent="0.3">
      <c r="A128" s="31" t="s">
        <v>56</v>
      </c>
      <c r="B128" s="13" t="s">
        <v>55</v>
      </c>
      <c r="C128" s="13" t="s">
        <v>18</v>
      </c>
      <c r="D128" s="13" t="s">
        <v>38</v>
      </c>
      <c r="E128" s="16" t="s">
        <v>57</v>
      </c>
      <c r="F128" s="13" t="s">
        <v>21</v>
      </c>
      <c r="G128" s="18">
        <f>1824868.57+24179.51</f>
        <v>1849048.08</v>
      </c>
    </row>
    <row r="129" spans="1:8" ht="110.25" customHeight="1" x14ac:dyDescent="0.3">
      <c r="A129" s="31" t="s">
        <v>510</v>
      </c>
      <c r="B129" s="13" t="s">
        <v>55</v>
      </c>
      <c r="C129" s="13" t="s">
        <v>18</v>
      </c>
      <c r="D129" s="13" t="s">
        <v>38</v>
      </c>
      <c r="E129" s="16" t="s">
        <v>509</v>
      </c>
      <c r="F129" s="13" t="s">
        <v>21</v>
      </c>
      <c r="G129" s="18">
        <v>9750</v>
      </c>
    </row>
    <row r="130" spans="1:8" ht="72" customHeight="1" x14ac:dyDescent="0.3">
      <c r="A130" s="31" t="s">
        <v>350</v>
      </c>
      <c r="B130" s="13" t="s">
        <v>55</v>
      </c>
      <c r="C130" s="13" t="s">
        <v>18</v>
      </c>
      <c r="D130" s="13" t="s">
        <v>29</v>
      </c>
      <c r="E130" s="16" t="s">
        <v>349</v>
      </c>
      <c r="F130" s="13" t="s">
        <v>54</v>
      </c>
      <c r="G130" s="18">
        <v>5000</v>
      </c>
    </row>
    <row r="131" spans="1:8" ht="73.5" customHeight="1" x14ac:dyDescent="0.3">
      <c r="A131" s="31" t="s">
        <v>352</v>
      </c>
      <c r="B131" s="13" t="s">
        <v>55</v>
      </c>
      <c r="C131" s="13" t="s">
        <v>18</v>
      </c>
      <c r="D131" s="13" t="s">
        <v>29</v>
      </c>
      <c r="E131" s="16" t="s">
        <v>353</v>
      </c>
      <c r="F131" s="13" t="s">
        <v>54</v>
      </c>
      <c r="G131" s="18">
        <v>6000</v>
      </c>
    </row>
    <row r="132" spans="1:8" s="11" customFormat="1" ht="51" customHeight="1" x14ac:dyDescent="0.25">
      <c r="A132" s="10" t="s">
        <v>205</v>
      </c>
      <c r="B132" s="4" t="s">
        <v>60</v>
      </c>
      <c r="C132" s="4" t="s">
        <v>15</v>
      </c>
      <c r="D132" s="4" t="s">
        <v>15</v>
      </c>
      <c r="E132" s="4" t="s">
        <v>16</v>
      </c>
      <c r="F132" s="4" t="s">
        <v>17</v>
      </c>
      <c r="G132" s="19">
        <f>SUM(G133:G137)</f>
        <v>10117496.779999999</v>
      </c>
    </row>
    <row r="133" spans="1:8" ht="129" customHeight="1" x14ac:dyDescent="0.3">
      <c r="A133" s="20" t="s">
        <v>111</v>
      </c>
      <c r="B133" s="13" t="s">
        <v>60</v>
      </c>
      <c r="C133" s="13" t="s">
        <v>18</v>
      </c>
      <c r="D133" s="13" t="s">
        <v>32</v>
      </c>
      <c r="E133" s="16" t="s">
        <v>23</v>
      </c>
      <c r="F133" s="13" t="s">
        <v>21</v>
      </c>
      <c r="G133" s="18">
        <f>9169234.99+121492.36</f>
        <v>9290727.3499999996</v>
      </c>
      <c r="H133" s="33"/>
    </row>
    <row r="134" spans="1:8" ht="96.75" customHeight="1" x14ac:dyDescent="0.3">
      <c r="A134" s="20" t="s">
        <v>112</v>
      </c>
      <c r="B134" s="13" t="s">
        <v>60</v>
      </c>
      <c r="C134" s="13" t="s">
        <v>18</v>
      </c>
      <c r="D134" s="13" t="s">
        <v>32</v>
      </c>
      <c r="E134" s="16" t="s">
        <v>23</v>
      </c>
      <c r="F134" s="13" t="s">
        <v>24</v>
      </c>
      <c r="G134" s="18">
        <f>767006.44+7362.99</f>
        <v>774369.42999999993</v>
      </c>
    </row>
    <row r="135" spans="1:8" ht="67.5" customHeight="1" x14ac:dyDescent="0.3">
      <c r="A135" s="20" t="s">
        <v>389</v>
      </c>
      <c r="B135" s="13" t="s">
        <v>60</v>
      </c>
      <c r="C135" s="13" t="s">
        <v>18</v>
      </c>
      <c r="D135" s="13" t="s">
        <v>32</v>
      </c>
      <c r="E135" s="16" t="s">
        <v>23</v>
      </c>
      <c r="F135" s="13" t="s">
        <v>26</v>
      </c>
      <c r="G135" s="18">
        <v>2000</v>
      </c>
    </row>
    <row r="136" spans="1:8" ht="66.75" customHeight="1" x14ac:dyDescent="0.3">
      <c r="A136" s="27" t="s">
        <v>192</v>
      </c>
      <c r="B136" s="13" t="s">
        <v>60</v>
      </c>
      <c r="C136" s="13" t="s">
        <v>18</v>
      </c>
      <c r="D136" s="13" t="s">
        <v>32</v>
      </c>
      <c r="E136" s="16" t="s">
        <v>188</v>
      </c>
      <c r="F136" s="13" t="s">
        <v>24</v>
      </c>
      <c r="G136" s="18">
        <v>42400</v>
      </c>
    </row>
    <row r="137" spans="1:8" ht="90.75" customHeight="1" x14ac:dyDescent="0.3">
      <c r="A137" s="30" t="s">
        <v>99</v>
      </c>
      <c r="B137" s="13" t="s">
        <v>60</v>
      </c>
      <c r="C137" s="13" t="s">
        <v>40</v>
      </c>
      <c r="D137" s="13" t="s">
        <v>27</v>
      </c>
      <c r="E137" s="16" t="s">
        <v>88</v>
      </c>
      <c r="F137" s="13" t="s">
        <v>24</v>
      </c>
      <c r="G137" s="18">
        <v>8000</v>
      </c>
    </row>
    <row r="138" spans="1:8" s="11" customFormat="1" ht="37.5" x14ac:dyDescent="0.25">
      <c r="A138" s="10" t="s">
        <v>103</v>
      </c>
      <c r="B138" s="4" t="s">
        <v>61</v>
      </c>
      <c r="C138" s="4" t="s">
        <v>15</v>
      </c>
      <c r="D138" s="4" t="s">
        <v>15</v>
      </c>
      <c r="E138" s="4" t="s">
        <v>16</v>
      </c>
      <c r="F138" s="4" t="s">
        <v>17</v>
      </c>
      <c r="G138" s="12">
        <f>SUM(G139:G229)</f>
        <v>326241027.45999998</v>
      </c>
    </row>
    <row r="139" spans="1:8" ht="93.75" x14ac:dyDescent="0.3">
      <c r="A139" s="20" t="s">
        <v>104</v>
      </c>
      <c r="B139" s="13" t="s">
        <v>61</v>
      </c>
      <c r="C139" s="13" t="s">
        <v>40</v>
      </c>
      <c r="D139" s="13" t="s">
        <v>18</v>
      </c>
      <c r="E139" s="16" t="s">
        <v>63</v>
      </c>
      <c r="F139" s="13" t="s">
        <v>31</v>
      </c>
      <c r="G139" s="18">
        <f>33759565.39+2819350.8+615140.92-0.3</f>
        <v>37194056.810000002</v>
      </c>
      <c r="H139" s="33"/>
    </row>
    <row r="140" spans="1:8" ht="89.25" customHeight="1" x14ac:dyDescent="0.3">
      <c r="A140" s="20" t="s">
        <v>145</v>
      </c>
      <c r="B140" s="13" t="s">
        <v>61</v>
      </c>
      <c r="C140" s="13" t="s">
        <v>40</v>
      </c>
      <c r="D140" s="13" t="s">
        <v>18</v>
      </c>
      <c r="E140" s="16" t="s">
        <v>64</v>
      </c>
      <c r="F140" s="13" t="s">
        <v>31</v>
      </c>
      <c r="G140" s="18">
        <v>30000</v>
      </c>
    </row>
    <row r="141" spans="1:8" ht="168" customHeight="1" x14ac:dyDescent="0.3">
      <c r="A141" s="20" t="s">
        <v>269</v>
      </c>
      <c r="B141" s="26" t="s">
        <v>61</v>
      </c>
      <c r="C141" s="15" t="s">
        <v>40</v>
      </c>
      <c r="D141" s="15" t="s">
        <v>18</v>
      </c>
      <c r="E141" s="15" t="s">
        <v>212</v>
      </c>
      <c r="F141" s="15" t="s">
        <v>31</v>
      </c>
      <c r="G141" s="18">
        <f>41965417+4960243</f>
        <v>46925660</v>
      </c>
    </row>
    <row r="142" spans="1:8" ht="75.75" customHeight="1" x14ac:dyDescent="0.3">
      <c r="A142" s="20" t="s">
        <v>66</v>
      </c>
      <c r="B142" s="13" t="s">
        <v>61</v>
      </c>
      <c r="C142" s="13" t="s">
        <v>40</v>
      </c>
      <c r="D142" s="13" t="s">
        <v>18</v>
      </c>
      <c r="E142" s="16" t="s">
        <v>65</v>
      </c>
      <c r="F142" s="13" t="s">
        <v>31</v>
      </c>
      <c r="G142" s="18">
        <f>490200+346430.72</f>
        <v>836630.72</v>
      </c>
    </row>
    <row r="143" spans="1:8" ht="92.25" customHeight="1" x14ac:dyDescent="0.3">
      <c r="A143" s="28" t="s">
        <v>299</v>
      </c>
      <c r="B143" s="13" t="s">
        <v>61</v>
      </c>
      <c r="C143" s="13" t="s">
        <v>40</v>
      </c>
      <c r="D143" s="13" t="s">
        <v>18</v>
      </c>
      <c r="E143" s="16" t="s">
        <v>300</v>
      </c>
      <c r="F143" s="16">
        <v>600</v>
      </c>
      <c r="G143" s="18">
        <f>810000+394000-658600</f>
        <v>545400</v>
      </c>
    </row>
    <row r="144" spans="1:8" ht="113.25" customHeight="1" x14ac:dyDescent="0.3">
      <c r="A144" s="28" t="s">
        <v>448</v>
      </c>
      <c r="B144" s="13" t="s">
        <v>61</v>
      </c>
      <c r="C144" s="13" t="s">
        <v>40</v>
      </c>
      <c r="D144" s="13" t="s">
        <v>18</v>
      </c>
      <c r="E144" s="16" t="s">
        <v>447</v>
      </c>
      <c r="F144" s="16">
        <v>600</v>
      </c>
      <c r="G144" s="18">
        <v>241433.87</v>
      </c>
    </row>
    <row r="145" spans="1:8" ht="113.25" customHeight="1" x14ac:dyDescent="0.3">
      <c r="A145" s="28" t="s">
        <v>475</v>
      </c>
      <c r="B145" s="13" t="s">
        <v>61</v>
      </c>
      <c r="C145" s="13" t="s">
        <v>40</v>
      </c>
      <c r="D145" s="13" t="s">
        <v>18</v>
      </c>
      <c r="E145" s="16" t="s">
        <v>478</v>
      </c>
      <c r="F145" s="16">
        <v>600</v>
      </c>
      <c r="G145" s="18">
        <v>550000</v>
      </c>
    </row>
    <row r="146" spans="1:8" ht="113.25" customHeight="1" x14ac:dyDescent="0.3">
      <c r="A146" s="28" t="s">
        <v>476</v>
      </c>
      <c r="B146" s="13" t="s">
        <v>61</v>
      </c>
      <c r="C146" s="13" t="s">
        <v>40</v>
      </c>
      <c r="D146" s="13" t="s">
        <v>18</v>
      </c>
      <c r="E146" s="16" t="s">
        <v>479</v>
      </c>
      <c r="F146" s="16">
        <v>600</v>
      </c>
      <c r="G146" s="18">
        <v>550000</v>
      </c>
    </row>
    <row r="147" spans="1:8" ht="113.25" customHeight="1" x14ac:dyDescent="0.3">
      <c r="A147" s="28" t="s">
        <v>499</v>
      </c>
      <c r="B147" s="13" t="s">
        <v>61</v>
      </c>
      <c r="C147" s="13" t="s">
        <v>40</v>
      </c>
      <c r="D147" s="13" t="s">
        <v>18</v>
      </c>
      <c r="E147" s="16" t="s">
        <v>480</v>
      </c>
      <c r="F147" s="16">
        <v>600</v>
      </c>
      <c r="G147" s="18">
        <v>165000</v>
      </c>
    </row>
    <row r="148" spans="1:8" ht="97.5" customHeight="1" x14ac:dyDescent="0.3">
      <c r="A148" s="28" t="s">
        <v>477</v>
      </c>
      <c r="B148" s="13" t="s">
        <v>61</v>
      </c>
      <c r="C148" s="13" t="s">
        <v>40</v>
      </c>
      <c r="D148" s="13" t="s">
        <v>18</v>
      </c>
      <c r="E148" s="16" t="s">
        <v>481</v>
      </c>
      <c r="F148" s="16">
        <v>600</v>
      </c>
      <c r="G148" s="18">
        <v>4414505</v>
      </c>
    </row>
    <row r="149" spans="1:8" ht="122.25" customHeight="1" x14ac:dyDescent="0.3">
      <c r="A149" s="28" t="s">
        <v>404</v>
      </c>
      <c r="B149" s="13" t="s">
        <v>61</v>
      </c>
      <c r="C149" s="13" t="s">
        <v>40</v>
      </c>
      <c r="D149" s="13" t="s">
        <v>18</v>
      </c>
      <c r="E149" s="16" t="s">
        <v>403</v>
      </c>
      <c r="F149" s="16">
        <v>600</v>
      </c>
      <c r="G149" s="18">
        <f>8000000+80808.08+2717858.8+27453.12+455836.33+0.3</f>
        <v>11281956.629999999</v>
      </c>
    </row>
    <row r="150" spans="1:8" ht="159.75" customHeight="1" x14ac:dyDescent="0.3">
      <c r="A150" s="20" t="s">
        <v>169</v>
      </c>
      <c r="B150" s="13" t="s">
        <v>61</v>
      </c>
      <c r="C150" s="13" t="s">
        <v>40</v>
      </c>
      <c r="D150" s="13" t="s">
        <v>18</v>
      </c>
      <c r="E150" s="21" t="s">
        <v>168</v>
      </c>
      <c r="F150" s="16">
        <v>600</v>
      </c>
      <c r="G150" s="18">
        <f>439140-19871</f>
        <v>419269</v>
      </c>
    </row>
    <row r="151" spans="1:8" ht="127.5" customHeight="1" x14ac:dyDescent="0.3">
      <c r="A151" s="20" t="s">
        <v>512</v>
      </c>
      <c r="B151" s="13" t="s">
        <v>61</v>
      </c>
      <c r="C151" s="13" t="s">
        <v>40</v>
      </c>
      <c r="D151" s="13" t="s">
        <v>18</v>
      </c>
      <c r="E151" s="21" t="s">
        <v>511</v>
      </c>
      <c r="F151" s="16">
        <v>600</v>
      </c>
      <c r="G151" s="18">
        <v>1419132</v>
      </c>
    </row>
    <row r="152" spans="1:8" ht="112.5" x14ac:dyDescent="0.3">
      <c r="A152" s="20" t="s">
        <v>62</v>
      </c>
      <c r="B152" s="13" t="s">
        <v>61</v>
      </c>
      <c r="C152" s="13" t="s">
        <v>40</v>
      </c>
      <c r="D152" s="13" t="s">
        <v>19</v>
      </c>
      <c r="E152" s="16" t="s">
        <v>63</v>
      </c>
      <c r="F152" s="13" t="s">
        <v>21</v>
      </c>
      <c r="G152" s="18">
        <f>1193595+75229.55+234360</f>
        <v>1503184.55</v>
      </c>
      <c r="H152" s="33"/>
    </row>
    <row r="153" spans="1:8" ht="75" x14ac:dyDescent="0.3">
      <c r="A153" s="27" t="s">
        <v>144</v>
      </c>
      <c r="B153" s="13" t="s">
        <v>61</v>
      </c>
      <c r="C153" s="13" t="s">
        <v>40</v>
      </c>
      <c r="D153" s="13" t="s">
        <v>19</v>
      </c>
      <c r="E153" s="16" t="s">
        <v>63</v>
      </c>
      <c r="F153" s="13" t="s">
        <v>24</v>
      </c>
      <c r="G153" s="18">
        <f>366700+804.43</f>
        <v>367504.43</v>
      </c>
    </row>
    <row r="154" spans="1:8" ht="153.75" customHeight="1" x14ac:dyDescent="0.3">
      <c r="A154" s="20" t="s">
        <v>146</v>
      </c>
      <c r="B154" s="13" t="s">
        <v>61</v>
      </c>
      <c r="C154" s="13" t="s">
        <v>40</v>
      </c>
      <c r="D154" s="13" t="s">
        <v>19</v>
      </c>
      <c r="E154" s="16" t="s">
        <v>71</v>
      </c>
      <c r="F154" s="13" t="s">
        <v>21</v>
      </c>
      <c r="G154" s="18">
        <f>5404234.36+340037.57+1378036.8</f>
        <v>7122308.7300000004</v>
      </c>
    </row>
    <row r="155" spans="1:8" ht="118.5" customHeight="1" x14ac:dyDescent="0.3">
      <c r="A155" s="20" t="s">
        <v>147</v>
      </c>
      <c r="B155" s="13" t="s">
        <v>61</v>
      </c>
      <c r="C155" s="13" t="s">
        <v>40</v>
      </c>
      <c r="D155" s="13" t="s">
        <v>19</v>
      </c>
      <c r="E155" s="16" t="s">
        <v>71</v>
      </c>
      <c r="F155" s="13" t="s">
        <v>24</v>
      </c>
      <c r="G155" s="18">
        <f>10311081.92+14647.59-30.43+155616.79+818184.66+151394.8</f>
        <v>11450895.33</v>
      </c>
    </row>
    <row r="156" spans="1:8" ht="93.75" x14ac:dyDescent="0.3">
      <c r="A156" s="20" t="s">
        <v>72</v>
      </c>
      <c r="B156" s="13" t="s">
        <v>61</v>
      </c>
      <c r="C156" s="13" t="s">
        <v>40</v>
      </c>
      <c r="D156" s="13" t="s">
        <v>19</v>
      </c>
      <c r="E156" s="16" t="s">
        <v>71</v>
      </c>
      <c r="F156" s="13" t="s">
        <v>31</v>
      </c>
      <c r="G156" s="18">
        <f>17893113.28+1464806.17+364118.41+69440.4+188743.37+49392.68+4996.32+334480.53+815572.8+585958.74</f>
        <v>21770622.700000003</v>
      </c>
    </row>
    <row r="157" spans="1:8" ht="75" x14ac:dyDescent="0.3">
      <c r="A157" s="20" t="s">
        <v>105</v>
      </c>
      <c r="B157" s="13" t="s">
        <v>61</v>
      </c>
      <c r="C157" s="13" t="s">
        <v>40</v>
      </c>
      <c r="D157" s="13" t="s">
        <v>19</v>
      </c>
      <c r="E157" s="16" t="s">
        <v>71</v>
      </c>
      <c r="F157" s="13" t="s">
        <v>26</v>
      </c>
      <c r="G157" s="18">
        <v>297748.40000000002</v>
      </c>
    </row>
    <row r="158" spans="1:8" ht="56.25" x14ac:dyDescent="0.3">
      <c r="A158" s="20" t="s">
        <v>450</v>
      </c>
      <c r="B158" s="13" t="s">
        <v>61</v>
      </c>
      <c r="C158" s="13" t="s">
        <v>40</v>
      </c>
      <c r="D158" s="13" t="s">
        <v>19</v>
      </c>
      <c r="E158" s="16" t="s">
        <v>449</v>
      </c>
      <c r="F158" s="13" t="s">
        <v>24</v>
      </c>
      <c r="G158" s="18">
        <v>55000</v>
      </c>
    </row>
    <row r="159" spans="1:8" ht="225" x14ac:dyDescent="0.3">
      <c r="A159" s="20" t="s">
        <v>214</v>
      </c>
      <c r="B159" s="13" t="s">
        <v>61</v>
      </c>
      <c r="C159" s="13" t="s">
        <v>40</v>
      </c>
      <c r="D159" s="13" t="s">
        <v>19</v>
      </c>
      <c r="E159" s="16" t="s">
        <v>213</v>
      </c>
      <c r="F159" s="13" t="s">
        <v>21</v>
      </c>
      <c r="G159" s="18">
        <f>36237779.25-437</f>
        <v>36237342.25</v>
      </c>
      <c r="H159" s="33"/>
    </row>
    <row r="160" spans="1:8" ht="207" customHeight="1" x14ac:dyDescent="0.3">
      <c r="A160" s="20" t="s">
        <v>215</v>
      </c>
      <c r="B160" s="13" t="s">
        <v>61</v>
      </c>
      <c r="C160" s="13" t="s">
        <v>40</v>
      </c>
      <c r="D160" s="13" t="s">
        <v>19</v>
      </c>
      <c r="E160" s="16" t="s">
        <v>213</v>
      </c>
      <c r="F160" s="13" t="s">
        <v>24</v>
      </c>
      <c r="G160" s="18">
        <f>465736+437</f>
        <v>466173</v>
      </c>
      <c r="H160" s="33"/>
    </row>
    <row r="161" spans="1:8" ht="196.5" customHeight="1" x14ac:dyDescent="0.3">
      <c r="A161" s="20" t="s">
        <v>216</v>
      </c>
      <c r="B161" s="13" t="s">
        <v>61</v>
      </c>
      <c r="C161" s="13" t="s">
        <v>40</v>
      </c>
      <c r="D161" s="13" t="s">
        <v>19</v>
      </c>
      <c r="E161" s="16" t="s">
        <v>213</v>
      </c>
      <c r="F161" s="13" t="s">
        <v>31</v>
      </c>
      <c r="G161" s="18">
        <v>62256022.75</v>
      </c>
      <c r="H161" s="33"/>
    </row>
    <row r="162" spans="1:8" ht="202.5" customHeight="1" x14ac:dyDescent="0.3">
      <c r="A162" s="28" t="s">
        <v>413</v>
      </c>
      <c r="B162" s="13" t="s">
        <v>61</v>
      </c>
      <c r="C162" s="13" t="s">
        <v>40</v>
      </c>
      <c r="D162" s="13" t="s">
        <v>19</v>
      </c>
      <c r="E162" s="16" t="s">
        <v>405</v>
      </c>
      <c r="F162" s="13" t="s">
        <v>21</v>
      </c>
      <c r="G162" s="18">
        <v>2202984</v>
      </c>
      <c r="H162" s="33"/>
    </row>
    <row r="163" spans="1:8" ht="185.25" customHeight="1" x14ac:dyDescent="0.3">
      <c r="A163" s="28" t="s">
        <v>414</v>
      </c>
      <c r="B163" s="13" t="s">
        <v>61</v>
      </c>
      <c r="C163" s="13" t="s">
        <v>40</v>
      </c>
      <c r="D163" s="13" t="s">
        <v>19</v>
      </c>
      <c r="E163" s="16" t="s">
        <v>405</v>
      </c>
      <c r="F163" s="13" t="s">
        <v>31</v>
      </c>
      <c r="G163" s="18">
        <v>2952936</v>
      </c>
      <c r="H163" s="33"/>
    </row>
    <row r="164" spans="1:8" ht="267.75" customHeight="1" x14ac:dyDescent="0.3">
      <c r="A164" s="28" t="s">
        <v>371</v>
      </c>
      <c r="B164" s="13" t="s">
        <v>61</v>
      </c>
      <c r="C164" s="13" t="s">
        <v>40</v>
      </c>
      <c r="D164" s="13" t="s">
        <v>19</v>
      </c>
      <c r="E164" s="15" t="s">
        <v>372</v>
      </c>
      <c r="F164" s="16">
        <v>100</v>
      </c>
      <c r="G164" s="18">
        <f>3749760-78120</f>
        <v>3671640</v>
      </c>
      <c r="H164" s="33"/>
    </row>
    <row r="165" spans="1:8" ht="225" x14ac:dyDescent="0.3">
      <c r="A165" s="28" t="s">
        <v>373</v>
      </c>
      <c r="B165" s="13" t="s">
        <v>61</v>
      </c>
      <c r="C165" s="13" t="s">
        <v>40</v>
      </c>
      <c r="D165" s="13" t="s">
        <v>19</v>
      </c>
      <c r="E165" s="15" t="s">
        <v>372</v>
      </c>
      <c r="F165" s="16">
        <v>600</v>
      </c>
      <c r="G165" s="18">
        <f>4999680-78120</f>
        <v>4921560</v>
      </c>
      <c r="H165" s="33"/>
    </row>
    <row r="166" spans="1:8" ht="81" customHeight="1" x14ac:dyDescent="0.3">
      <c r="A166" s="20" t="s">
        <v>67</v>
      </c>
      <c r="B166" s="13" t="s">
        <v>61</v>
      </c>
      <c r="C166" s="13" t="s">
        <v>40</v>
      </c>
      <c r="D166" s="13" t="s">
        <v>19</v>
      </c>
      <c r="E166" s="16" t="s">
        <v>68</v>
      </c>
      <c r="F166" s="13" t="s">
        <v>31</v>
      </c>
      <c r="G166" s="18">
        <f>4973200.4+300918.2+937440</f>
        <v>6211558.6000000006</v>
      </c>
    </row>
    <row r="167" spans="1:8" ht="78" customHeight="1" x14ac:dyDescent="0.3">
      <c r="A167" s="20" t="s">
        <v>95</v>
      </c>
      <c r="B167" s="13" t="s">
        <v>61</v>
      </c>
      <c r="C167" s="13" t="s">
        <v>40</v>
      </c>
      <c r="D167" s="13" t="s">
        <v>19</v>
      </c>
      <c r="E167" s="16" t="s">
        <v>69</v>
      </c>
      <c r="F167" s="13" t="s">
        <v>24</v>
      </c>
      <c r="G167" s="18">
        <v>443200</v>
      </c>
    </row>
    <row r="168" spans="1:8" ht="75" x14ac:dyDescent="0.3">
      <c r="A168" s="20" t="s">
        <v>70</v>
      </c>
      <c r="B168" s="13" t="s">
        <v>61</v>
      </c>
      <c r="C168" s="13" t="s">
        <v>40</v>
      </c>
      <c r="D168" s="13" t="s">
        <v>19</v>
      </c>
      <c r="E168" s="16" t="s">
        <v>69</v>
      </c>
      <c r="F168" s="13" t="s">
        <v>31</v>
      </c>
      <c r="G168" s="18">
        <v>415000</v>
      </c>
    </row>
    <row r="169" spans="1:8" ht="78" customHeight="1" x14ac:dyDescent="0.3">
      <c r="A169" s="29" t="s">
        <v>301</v>
      </c>
      <c r="B169" s="13" t="s">
        <v>61</v>
      </c>
      <c r="C169" s="13" t="s">
        <v>40</v>
      </c>
      <c r="D169" s="13" t="s">
        <v>19</v>
      </c>
      <c r="E169" s="16" t="s">
        <v>302</v>
      </c>
      <c r="F169" s="16">
        <v>600</v>
      </c>
      <c r="G169" s="18">
        <v>1346400</v>
      </c>
    </row>
    <row r="170" spans="1:8" ht="63.75" customHeight="1" x14ac:dyDescent="0.3">
      <c r="A170" s="29" t="s">
        <v>456</v>
      </c>
      <c r="B170" s="13" t="s">
        <v>61</v>
      </c>
      <c r="C170" s="13" t="s">
        <v>40</v>
      </c>
      <c r="D170" s="13" t="s">
        <v>19</v>
      </c>
      <c r="E170" s="16" t="s">
        <v>451</v>
      </c>
      <c r="F170" s="16">
        <v>200</v>
      </c>
      <c r="G170" s="18">
        <v>600000</v>
      </c>
    </row>
    <row r="171" spans="1:8" ht="97.5" customHeight="1" x14ac:dyDescent="0.3">
      <c r="A171" s="29" t="s">
        <v>457</v>
      </c>
      <c r="B171" s="13" t="s">
        <v>61</v>
      </c>
      <c r="C171" s="13" t="s">
        <v>40</v>
      </c>
      <c r="D171" s="13" t="s">
        <v>19</v>
      </c>
      <c r="E171" s="16" t="s">
        <v>452</v>
      </c>
      <c r="F171" s="16">
        <v>200</v>
      </c>
      <c r="G171" s="18">
        <v>599992.28</v>
      </c>
    </row>
    <row r="172" spans="1:8" ht="87.75" customHeight="1" x14ac:dyDescent="0.3">
      <c r="A172" s="29" t="s">
        <v>458</v>
      </c>
      <c r="B172" s="13" t="s">
        <v>61</v>
      </c>
      <c r="C172" s="13" t="s">
        <v>40</v>
      </c>
      <c r="D172" s="13" t="s">
        <v>19</v>
      </c>
      <c r="E172" s="16" t="s">
        <v>453</v>
      </c>
      <c r="F172" s="16">
        <v>200</v>
      </c>
      <c r="G172" s="18">
        <v>508564.35</v>
      </c>
    </row>
    <row r="173" spans="1:8" ht="63" customHeight="1" x14ac:dyDescent="0.3">
      <c r="A173" s="29" t="s">
        <v>459</v>
      </c>
      <c r="B173" s="13" t="s">
        <v>61</v>
      </c>
      <c r="C173" s="13" t="s">
        <v>40</v>
      </c>
      <c r="D173" s="13" t="s">
        <v>19</v>
      </c>
      <c r="E173" s="16" t="s">
        <v>454</v>
      </c>
      <c r="F173" s="16">
        <v>200</v>
      </c>
      <c r="G173" s="18">
        <v>280800</v>
      </c>
    </row>
    <row r="174" spans="1:8" ht="63.75" customHeight="1" x14ac:dyDescent="0.3">
      <c r="A174" s="29" t="s">
        <v>460</v>
      </c>
      <c r="B174" s="13" t="s">
        <v>61</v>
      </c>
      <c r="C174" s="13" t="s">
        <v>40</v>
      </c>
      <c r="D174" s="13" t="s">
        <v>19</v>
      </c>
      <c r="E174" s="16" t="s">
        <v>455</v>
      </c>
      <c r="F174" s="16">
        <v>200</v>
      </c>
      <c r="G174" s="18">
        <v>280800</v>
      </c>
    </row>
    <row r="175" spans="1:8" ht="102.75" customHeight="1" x14ac:dyDescent="0.3">
      <c r="A175" s="29" t="s">
        <v>498</v>
      </c>
      <c r="B175" s="13" t="s">
        <v>61</v>
      </c>
      <c r="C175" s="13" t="s">
        <v>40</v>
      </c>
      <c r="D175" s="13" t="s">
        <v>19</v>
      </c>
      <c r="E175" s="16" t="s">
        <v>482</v>
      </c>
      <c r="F175" s="16">
        <v>600</v>
      </c>
      <c r="G175" s="18">
        <v>250000</v>
      </c>
    </row>
    <row r="176" spans="1:8" ht="102.75" customHeight="1" x14ac:dyDescent="0.3">
      <c r="A176" s="29" t="s">
        <v>516</v>
      </c>
      <c r="B176" s="13" t="s">
        <v>61</v>
      </c>
      <c r="C176" s="13" t="s">
        <v>40</v>
      </c>
      <c r="D176" s="13" t="s">
        <v>19</v>
      </c>
      <c r="E176" s="16" t="s">
        <v>515</v>
      </c>
      <c r="F176" s="16">
        <v>200</v>
      </c>
      <c r="G176" s="18">
        <v>45485</v>
      </c>
    </row>
    <row r="177" spans="1:8" ht="409.5" customHeight="1" x14ac:dyDescent="0.3">
      <c r="A177" s="29" t="s">
        <v>513</v>
      </c>
      <c r="B177" s="13" t="s">
        <v>61</v>
      </c>
      <c r="C177" s="13" t="s">
        <v>40</v>
      </c>
      <c r="D177" s="13" t="s">
        <v>19</v>
      </c>
      <c r="E177" s="16" t="s">
        <v>367</v>
      </c>
      <c r="F177" s="37">
        <v>200</v>
      </c>
      <c r="G177" s="18">
        <v>12750</v>
      </c>
      <c r="H177" s="33"/>
    </row>
    <row r="178" spans="1:8" ht="409.5" customHeight="1" x14ac:dyDescent="0.3">
      <c r="A178" s="29" t="s">
        <v>514</v>
      </c>
      <c r="B178" s="13" t="s">
        <v>61</v>
      </c>
      <c r="C178" s="13" t="s">
        <v>40</v>
      </c>
      <c r="D178" s="13" t="s">
        <v>19</v>
      </c>
      <c r="E178" s="16" t="s">
        <v>367</v>
      </c>
      <c r="F178" s="38">
        <v>600</v>
      </c>
      <c r="G178" s="18">
        <f>289741.2-979.2+979.2</f>
        <v>289741.2</v>
      </c>
    </row>
    <row r="179" spans="1:8" ht="117" customHeight="1" x14ac:dyDescent="0.3">
      <c r="A179" s="29" t="s">
        <v>345</v>
      </c>
      <c r="B179" s="13" t="s">
        <v>61</v>
      </c>
      <c r="C179" s="13" t="s">
        <v>40</v>
      </c>
      <c r="D179" s="13" t="s">
        <v>19</v>
      </c>
      <c r="E179" s="16" t="s">
        <v>297</v>
      </c>
      <c r="F179" s="16">
        <v>200</v>
      </c>
      <c r="G179" s="18">
        <f>969628.6+685.6-147491.1+2343.33</f>
        <v>825166.42999999993</v>
      </c>
      <c r="H179" s="33"/>
    </row>
    <row r="180" spans="1:8" ht="133.5" customHeight="1" x14ac:dyDescent="0.3">
      <c r="A180" s="29" t="s">
        <v>346</v>
      </c>
      <c r="B180" s="13" t="s">
        <v>61</v>
      </c>
      <c r="C180" s="13" t="s">
        <v>40</v>
      </c>
      <c r="D180" s="13" t="s">
        <v>19</v>
      </c>
      <c r="E180" s="16" t="s">
        <v>297</v>
      </c>
      <c r="F180" s="16">
        <v>600</v>
      </c>
      <c r="G180" s="18">
        <f>7393199.26+5227.51+256928.74+22957.17</f>
        <v>7678312.6799999997</v>
      </c>
    </row>
    <row r="181" spans="1:8" ht="82.5" customHeight="1" x14ac:dyDescent="0.3">
      <c r="A181" s="29" t="s">
        <v>418</v>
      </c>
      <c r="B181" s="13" t="s">
        <v>61</v>
      </c>
      <c r="C181" s="13" t="s">
        <v>40</v>
      </c>
      <c r="D181" s="13" t="s">
        <v>19</v>
      </c>
      <c r="E181" s="16" t="s">
        <v>417</v>
      </c>
      <c r="F181" s="16">
        <v>600</v>
      </c>
      <c r="G181" s="18">
        <f>1042800+10533.33+44350.88+0.01</f>
        <v>1097684.22</v>
      </c>
    </row>
    <row r="182" spans="1:8" ht="137.25" customHeight="1" x14ac:dyDescent="0.3">
      <c r="A182" s="29" t="s">
        <v>423</v>
      </c>
      <c r="B182" s="13" t="s">
        <v>61</v>
      </c>
      <c r="C182" s="13" t="s">
        <v>40</v>
      </c>
      <c r="D182" s="13" t="s">
        <v>19</v>
      </c>
      <c r="E182" s="16" t="s">
        <v>390</v>
      </c>
      <c r="F182" s="16">
        <v>600</v>
      </c>
      <c r="G182" s="18">
        <f>2827808.09+285.64-355555.56+1028.69</f>
        <v>2473566.86</v>
      </c>
    </row>
    <row r="183" spans="1:8" ht="180.75" customHeight="1" x14ac:dyDescent="0.3">
      <c r="A183" s="29" t="s">
        <v>419</v>
      </c>
      <c r="B183" s="13" t="s">
        <v>61</v>
      </c>
      <c r="C183" s="13" t="s">
        <v>40</v>
      </c>
      <c r="D183" s="13" t="s">
        <v>19</v>
      </c>
      <c r="E183" s="16" t="s">
        <v>420</v>
      </c>
      <c r="F183" s="16">
        <v>100</v>
      </c>
      <c r="G183" s="18">
        <v>913516.53</v>
      </c>
    </row>
    <row r="184" spans="1:8" ht="168" customHeight="1" x14ac:dyDescent="0.3">
      <c r="A184" s="29" t="s">
        <v>421</v>
      </c>
      <c r="B184" s="13" t="s">
        <v>61</v>
      </c>
      <c r="C184" s="13" t="s">
        <v>40</v>
      </c>
      <c r="D184" s="13" t="s">
        <v>19</v>
      </c>
      <c r="E184" s="16" t="s">
        <v>420</v>
      </c>
      <c r="F184" s="16">
        <v>600</v>
      </c>
      <c r="G184" s="18">
        <v>685137.45</v>
      </c>
    </row>
    <row r="185" spans="1:8" ht="103.5" customHeight="1" x14ac:dyDescent="0.3">
      <c r="A185" s="20" t="s">
        <v>179</v>
      </c>
      <c r="B185" s="13" t="s">
        <v>61</v>
      </c>
      <c r="C185" s="13" t="s">
        <v>40</v>
      </c>
      <c r="D185" s="13" t="s">
        <v>19</v>
      </c>
      <c r="E185" s="16" t="s">
        <v>75</v>
      </c>
      <c r="F185" s="13" t="s">
        <v>24</v>
      </c>
      <c r="G185" s="18">
        <f>20000+1380</f>
        <v>21380</v>
      </c>
    </row>
    <row r="186" spans="1:8" ht="111" customHeight="1" x14ac:dyDescent="0.3">
      <c r="A186" s="20" t="s">
        <v>178</v>
      </c>
      <c r="B186" s="13" t="s">
        <v>61</v>
      </c>
      <c r="C186" s="13" t="s">
        <v>40</v>
      </c>
      <c r="D186" s="13" t="s">
        <v>19</v>
      </c>
      <c r="E186" s="16" t="s">
        <v>75</v>
      </c>
      <c r="F186" s="13" t="s">
        <v>31</v>
      </c>
      <c r="G186" s="18">
        <v>20000</v>
      </c>
    </row>
    <row r="187" spans="1:8" ht="76.5" customHeight="1" x14ac:dyDescent="0.3">
      <c r="A187" s="29" t="s">
        <v>266</v>
      </c>
      <c r="B187" s="13" t="s">
        <v>61</v>
      </c>
      <c r="C187" s="13" t="s">
        <v>40</v>
      </c>
      <c r="D187" s="13" t="s">
        <v>19</v>
      </c>
      <c r="E187" s="16" t="s">
        <v>188</v>
      </c>
      <c r="F187" s="13" t="s">
        <v>24</v>
      </c>
      <c r="G187" s="18">
        <v>70000</v>
      </c>
    </row>
    <row r="188" spans="1:8" ht="75" customHeight="1" x14ac:dyDescent="0.3">
      <c r="A188" s="29" t="s">
        <v>267</v>
      </c>
      <c r="B188" s="13" t="s">
        <v>61</v>
      </c>
      <c r="C188" s="13" t="s">
        <v>40</v>
      </c>
      <c r="D188" s="13" t="s">
        <v>19</v>
      </c>
      <c r="E188" s="16" t="s">
        <v>188</v>
      </c>
      <c r="F188" s="13" t="s">
        <v>31</v>
      </c>
      <c r="G188" s="18">
        <v>90000</v>
      </c>
    </row>
    <row r="189" spans="1:8" ht="120.75" customHeight="1" x14ac:dyDescent="0.3">
      <c r="A189" s="29" t="s">
        <v>470</v>
      </c>
      <c r="B189" s="13" t="s">
        <v>61</v>
      </c>
      <c r="C189" s="13" t="s">
        <v>40</v>
      </c>
      <c r="D189" s="13" t="s">
        <v>19</v>
      </c>
      <c r="E189" s="16" t="s">
        <v>461</v>
      </c>
      <c r="F189" s="13" t="s">
        <v>21</v>
      </c>
      <c r="G189" s="18">
        <f>54400.24+32400.24</f>
        <v>86800.48</v>
      </c>
    </row>
    <row r="190" spans="1:8" ht="93" customHeight="1" x14ac:dyDescent="0.3">
      <c r="A190" s="29" t="s">
        <v>483</v>
      </c>
      <c r="B190" s="13" t="s">
        <v>61</v>
      </c>
      <c r="C190" s="13" t="s">
        <v>40</v>
      </c>
      <c r="D190" s="13" t="s">
        <v>19</v>
      </c>
      <c r="E190" s="16" t="s">
        <v>461</v>
      </c>
      <c r="F190" s="13" t="s">
        <v>24</v>
      </c>
      <c r="G190" s="18">
        <v>22000</v>
      </c>
    </row>
    <row r="191" spans="1:8" ht="74.25" customHeight="1" x14ac:dyDescent="0.3">
      <c r="A191" s="20" t="s">
        <v>73</v>
      </c>
      <c r="B191" s="13" t="s">
        <v>61</v>
      </c>
      <c r="C191" s="13" t="s">
        <v>40</v>
      </c>
      <c r="D191" s="13" t="s">
        <v>38</v>
      </c>
      <c r="E191" s="16" t="s">
        <v>74</v>
      </c>
      <c r="F191" s="13" t="s">
        <v>31</v>
      </c>
      <c r="G191" s="18">
        <f>11253013.64+6091566.46-547670+58220.84-2005600+72700</f>
        <v>14922230.940000001</v>
      </c>
      <c r="H191" s="33"/>
    </row>
    <row r="192" spans="1:8" ht="78" customHeight="1" x14ac:dyDescent="0.3">
      <c r="A192" s="20" t="s">
        <v>196</v>
      </c>
      <c r="B192" s="13" t="s">
        <v>61</v>
      </c>
      <c r="C192" s="13" t="s">
        <v>40</v>
      </c>
      <c r="D192" s="13" t="s">
        <v>38</v>
      </c>
      <c r="E192" s="16" t="s">
        <v>185</v>
      </c>
      <c r="F192" s="13" t="s">
        <v>31</v>
      </c>
      <c r="G192" s="18">
        <v>151600</v>
      </c>
    </row>
    <row r="193" spans="1:8" ht="69" customHeight="1" x14ac:dyDescent="0.3">
      <c r="A193" s="20" t="s">
        <v>485</v>
      </c>
      <c r="B193" s="13" t="s">
        <v>61</v>
      </c>
      <c r="C193" s="13" t="s">
        <v>40</v>
      </c>
      <c r="D193" s="13" t="s">
        <v>38</v>
      </c>
      <c r="E193" s="16" t="s">
        <v>484</v>
      </c>
      <c r="F193" s="16">
        <v>600</v>
      </c>
      <c r="G193" s="18">
        <v>563933.4</v>
      </c>
    </row>
    <row r="194" spans="1:8" ht="84.75" customHeight="1" x14ac:dyDescent="0.3">
      <c r="A194" s="28" t="s">
        <v>369</v>
      </c>
      <c r="B194" s="13" t="s">
        <v>61</v>
      </c>
      <c r="C194" s="13" t="s">
        <v>40</v>
      </c>
      <c r="D194" s="13" t="s">
        <v>38</v>
      </c>
      <c r="E194" s="16" t="s">
        <v>368</v>
      </c>
      <c r="F194" s="13" t="s">
        <v>31</v>
      </c>
      <c r="G194" s="18">
        <f>1715520.56+553892.14+2002155.6</f>
        <v>4271568.3000000007</v>
      </c>
    </row>
    <row r="195" spans="1:8" ht="54" customHeight="1" x14ac:dyDescent="0.3">
      <c r="A195" s="28" t="s">
        <v>370</v>
      </c>
      <c r="B195" s="13" t="s">
        <v>61</v>
      </c>
      <c r="C195" s="13" t="s">
        <v>40</v>
      </c>
      <c r="D195" s="13" t="s">
        <v>38</v>
      </c>
      <c r="E195" s="16" t="s">
        <v>368</v>
      </c>
      <c r="F195" s="13" t="s">
        <v>26</v>
      </c>
      <c r="G195" s="18">
        <f>14909.44-6222.14+3444.4</f>
        <v>12131.699999999999</v>
      </c>
    </row>
    <row r="196" spans="1:8" ht="56.25" x14ac:dyDescent="0.3">
      <c r="A196" s="20" t="s">
        <v>329</v>
      </c>
      <c r="B196" s="13" t="s">
        <v>61</v>
      </c>
      <c r="C196" s="13" t="s">
        <v>40</v>
      </c>
      <c r="D196" s="13" t="s">
        <v>38</v>
      </c>
      <c r="E196" s="16" t="s">
        <v>188</v>
      </c>
      <c r="F196" s="13" t="s">
        <v>31</v>
      </c>
      <c r="G196" s="18">
        <v>45000</v>
      </c>
    </row>
    <row r="197" spans="1:8" ht="96.75" customHeight="1" x14ac:dyDescent="0.3">
      <c r="A197" s="20" t="s">
        <v>96</v>
      </c>
      <c r="B197" s="13" t="s">
        <v>61</v>
      </c>
      <c r="C197" s="13" t="s">
        <v>40</v>
      </c>
      <c r="D197" s="13" t="s">
        <v>27</v>
      </c>
      <c r="E197" s="16" t="s">
        <v>77</v>
      </c>
      <c r="F197" s="13" t="s">
        <v>24</v>
      </c>
      <c r="G197" s="18">
        <v>30000</v>
      </c>
      <c r="H197" s="33"/>
    </row>
    <row r="198" spans="1:8" ht="108" customHeight="1" x14ac:dyDescent="0.3">
      <c r="A198" s="20" t="s">
        <v>78</v>
      </c>
      <c r="B198" s="13" t="s">
        <v>61</v>
      </c>
      <c r="C198" s="13" t="s">
        <v>40</v>
      </c>
      <c r="D198" s="13" t="s">
        <v>27</v>
      </c>
      <c r="E198" s="16" t="s">
        <v>77</v>
      </c>
      <c r="F198" s="13" t="s">
        <v>31</v>
      </c>
      <c r="G198" s="18">
        <v>20000</v>
      </c>
    </row>
    <row r="199" spans="1:8" ht="93" customHeight="1" x14ac:dyDescent="0.3">
      <c r="A199" s="30" t="s">
        <v>99</v>
      </c>
      <c r="B199" s="13" t="s">
        <v>61</v>
      </c>
      <c r="C199" s="13" t="s">
        <v>40</v>
      </c>
      <c r="D199" s="13" t="s">
        <v>27</v>
      </c>
      <c r="E199" s="16" t="s">
        <v>88</v>
      </c>
      <c r="F199" s="13" t="s">
        <v>24</v>
      </c>
      <c r="G199" s="18">
        <v>8000</v>
      </c>
    </row>
    <row r="200" spans="1:8" ht="108" customHeight="1" x14ac:dyDescent="0.3">
      <c r="A200" s="20" t="s">
        <v>148</v>
      </c>
      <c r="B200" s="13" t="s">
        <v>61</v>
      </c>
      <c r="C200" s="13" t="s">
        <v>40</v>
      </c>
      <c r="D200" s="13" t="s">
        <v>40</v>
      </c>
      <c r="E200" s="16" t="s">
        <v>80</v>
      </c>
      <c r="F200" s="13" t="s">
        <v>24</v>
      </c>
      <c r="G200" s="18">
        <v>19590</v>
      </c>
      <c r="H200" s="33"/>
    </row>
    <row r="201" spans="1:8" ht="93.75" x14ac:dyDescent="0.3">
      <c r="A201" s="20" t="s">
        <v>206</v>
      </c>
      <c r="B201" s="13" t="s">
        <v>61</v>
      </c>
      <c r="C201" s="13" t="s">
        <v>40</v>
      </c>
      <c r="D201" s="13" t="s">
        <v>40</v>
      </c>
      <c r="E201" s="16" t="s">
        <v>80</v>
      </c>
      <c r="F201" s="13" t="s">
        <v>31</v>
      </c>
      <c r="G201" s="18">
        <v>65000</v>
      </c>
    </row>
    <row r="202" spans="1:8" ht="87.75" customHeight="1" x14ac:dyDescent="0.3">
      <c r="A202" s="20" t="s">
        <v>135</v>
      </c>
      <c r="B202" s="13" t="s">
        <v>61</v>
      </c>
      <c r="C202" s="13" t="s">
        <v>40</v>
      </c>
      <c r="D202" s="13" t="s">
        <v>40</v>
      </c>
      <c r="E202" s="16" t="s">
        <v>43</v>
      </c>
      <c r="F202" s="13" t="s">
        <v>24</v>
      </c>
      <c r="G202" s="18">
        <f>15000-10000+60000-30000</f>
        <v>35000</v>
      </c>
    </row>
    <row r="203" spans="1:8" ht="92.25" customHeight="1" x14ac:dyDescent="0.3">
      <c r="A203" s="20" t="s">
        <v>181</v>
      </c>
      <c r="B203" s="13" t="s">
        <v>61</v>
      </c>
      <c r="C203" s="13" t="s">
        <v>40</v>
      </c>
      <c r="D203" s="13" t="s">
        <v>40</v>
      </c>
      <c r="E203" s="16" t="s">
        <v>43</v>
      </c>
      <c r="F203" s="13" t="s">
        <v>31</v>
      </c>
      <c r="G203" s="18">
        <v>30000</v>
      </c>
    </row>
    <row r="204" spans="1:8" ht="74.25" customHeight="1" x14ac:dyDescent="0.3">
      <c r="A204" s="20" t="s">
        <v>207</v>
      </c>
      <c r="B204" s="13" t="s">
        <v>61</v>
      </c>
      <c r="C204" s="13" t="s">
        <v>40</v>
      </c>
      <c r="D204" s="13" t="s">
        <v>40</v>
      </c>
      <c r="E204" s="16" t="s">
        <v>198</v>
      </c>
      <c r="F204" s="13" t="s">
        <v>31</v>
      </c>
      <c r="G204" s="18">
        <v>10000</v>
      </c>
    </row>
    <row r="205" spans="1:8" ht="66.75" customHeight="1" x14ac:dyDescent="0.3">
      <c r="A205" s="20" t="s">
        <v>374</v>
      </c>
      <c r="B205" s="13" t="s">
        <v>61</v>
      </c>
      <c r="C205" s="13" t="s">
        <v>40</v>
      </c>
      <c r="D205" s="13" t="s">
        <v>40</v>
      </c>
      <c r="E205" s="16" t="s">
        <v>149</v>
      </c>
      <c r="F205" s="13" t="s">
        <v>31</v>
      </c>
      <c r="G205" s="18">
        <v>18800</v>
      </c>
    </row>
    <row r="206" spans="1:8" ht="87" customHeight="1" x14ac:dyDescent="0.3">
      <c r="A206" s="27" t="s">
        <v>265</v>
      </c>
      <c r="B206" s="13" t="s">
        <v>61</v>
      </c>
      <c r="C206" s="13" t="s">
        <v>40</v>
      </c>
      <c r="D206" s="13" t="s">
        <v>40</v>
      </c>
      <c r="E206" s="16" t="s">
        <v>152</v>
      </c>
      <c r="F206" s="13" t="s">
        <v>31</v>
      </c>
      <c r="G206" s="18">
        <v>44000</v>
      </c>
    </row>
    <row r="207" spans="1:8" ht="71.25" customHeight="1" x14ac:dyDescent="0.3">
      <c r="A207" s="28" t="s">
        <v>375</v>
      </c>
      <c r="B207" s="13" t="s">
        <v>61</v>
      </c>
      <c r="C207" s="13" t="s">
        <v>40</v>
      </c>
      <c r="D207" s="13" t="s">
        <v>40</v>
      </c>
      <c r="E207" s="16" t="s">
        <v>230</v>
      </c>
      <c r="F207" s="13" t="s">
        <v>31</v>
      </c>
      <c r="G207" s="18">
        <v>10000</v>
      </c>
    </row>
    <row r="208" spans="1:8" ht="70.5" customHeight="1" x14ac:dyDescent="0.3">
      <c r="A208" s="28" t="s">
        <v>376</v>
      </c>
      <c r="B208" s="13" t="s">
        <v>61</v>
      </c>
      <c r="C208" s="13" t="s">
        <v>40</v>
      </c>
      <c r="D208" s="13" t="s">
        <v>40</v>
      </c>
      <c r="E208" s="16" t="s">
        <v>231</v>
      </c>
      <c r="F208" s="13" t="s">
        <v>31</v>
      </c>
      <c r="G208" s="18">
        <v>5000</v>
      </c>
    </row>
    <row r="209" spans="1:8" ht="73.5" customHeight="1" x14ac:dyDescent="0.3">
      <c r="A209" s="28" t="s">
        <v>268</v>
      </c>
      <c r="B209" s="13" t="s">
        <v>61</v>
      </c>
      <c r="C209" s="13" t="s">
        <v>40</v>
      </c>
      <c r="D209" s="13" t="s">
        <v>34</v>
      </c>
      <c r="E209" s="16" t="s">
        <v>160</v>
      </c>
      <c r="F209" s="13" t="s">
        <v>31</v>
      </c>
      <c r="G209" s="18">
        <v>22100</v>
      </c>
      <c r="H209" s="33"/>
    </row>
    <row r="210" spans="1:8" ht="87.75" customHeight="1" x14ac:dyDescent="0.3">
      <c r="A210" s="20" t="s">
        <v>243</v>
      </c>
      <c r="B210" s="13" t="s">
        <v>61</v>
      </c>
      <c r="C210" s="13" t="s">
        <v>40</v>
      </c>
      <c r="D210" s="13" t="s">
        <v>34</v>
      </c>
      <c r="E210" s="21" t="s">
        <v>79</v>
      </c>
      <c r="F210" s="16">
        <v>200</v>
      </c>
      <c r="G210" s="18">
        <f>20874+8946</f>
        <v>29820</v>
      </c>
    </row>
    <row r="211" spans="1:8" ht="91.5" customHeight="1" x14ac:dyDescent="0.3">
      <c r="A211" s="20" t="s">
        <v>242</v>
      </c>
      <c r="B211" s="13" t="s">
        <v>61</v>
      </c>
      <c r="C211" s="13" t="s">
        <v>40</v>
      </c>
      <c r="D211" s="13" t="s">
        <v>34</v>
      </c>
      <c r="E211" s="21" t="s">
        <v>79</v>
      </c>
      <c r="F211" s="16">
        <v>600</v>
      </c>
      <c r="G211" s="18">
        <f>605346+250488</f>
        <v>855834</v>
      </c>
    </row>
    <row r="212" spans="1:8" ht="89.25" customHeight="1" x14ac:dyDescent="0.3">
      <c r="A212" s="20" t="s">
        <v>170</v>
      </c>
      <c r="B212" s="13" t="s">
        <v>61</v>
      </c>
      <c r="C212" s="13" t="s">
        <v>40</v>
      </c>
      <c r="D212" s="13" t="s">
        <v>34</v>
      </c>
      <c r="E212" s="21" t="s">
        <v>171</v>
      </c>
      <c r="F212" s="16">
        <v>200</v>
      </c>
      <c r="G212" s="18">
        <f>52080+4620+2940</f>
        <v>59640</v>
      </c>
    </row>
    <row r="213" spans="1:8" ht="91.5" customHeight="1" x14ac:dyDescent="0.3">
      <c r="A213" s="20" t="s">
        <v>153</v>
      </c>
      <c r="B213" s="13" t="s">
        <v>61</v>
      </c>
      <c r="C213" s="13" t="s">
        <v>40</v>
      </c>
      <c r="D213" s="13" t="s">
        <v>34</v>
      </c>
      <c r="E213" s="16" t="s">
        <v>81</v>
      </c>
      <c r="F213" s="13" t="s">
        <v>21</v>
      </c>
      <c r="G213" s="18">
        <f>11305927.41+890568+81934.76</f>
        <v>12278430.17</v>
      </c>
    </row>
    <row r="214" spans="1:8" ht="68.25" customHeight="1" x14ac:dyDescent="0.3">
      <c r="A214" s="20" t="s">
        <v>106</v>
      </c>
      <c r="B214" s="13" t="s">
        <v>61</v>
      </c>
      <c r="C214" s="13" t="s">
        <v>40</v>
      </c>
      <c r="D214" s="13" t="s">
        <v>34</v>
      </c>
      <c r="E214" s="16" t="s">
        <v>81</v>
      </c>
      <c r="F214" s="13" t="s">
        <v>24</v>
      </c>
      <c r="G214" s="18">
        <f>1731564.9+46661.16+88493.57+159907.95</f>
        <v>2026627.5799999998</v>
      </c>
    </row>
    <row r="215" spans="1:8" ht="44.25" customHeight="1" x14ac:dyDescent="0.3">
      <c r="A215" s="20" t="s">
        <v>107</v>
      </c>
      <c r="B215" s="13" t="s">
        <v>61</v>
      </c>
      <c r="C215" s="13" t="s">
        <v>40</v>
      </c>
      <c r="D215" s="13" t="s">
        <v>34</v>
      </c>
      <c r="E215" s="16" t="s">
        <v>81</v>
      </c>
      <c r="F215" s="13" t="s">
        <v>26</v>
      </c>
      <c r="G215" s="18">
        <v>22500</v>
      </c>
    </row>
    <row r="216" spans="1:8" ht="87.75" customHeight="1" x14ac:dyDescent="0.3">
      <c r="A216" s="20" t="s">
        <v>208</v>
      </c>
      <c r="B216" s="13" t="s">
        <v>61</v>
      </c>
      <c r="C216" s="13" t="s">
        <v>40</v>
      </c>
      <c r="D216" s="13" t="s">
        <v>34</v>
      </c>
      <c r="E216" s="16" t="s">
        <v>197</v>
      </c>
      <c r="F216" s="13" t="s">
        <v>31</v>
      </c>
      <c r="G216" s="18">
        <v>40000</v>
      </c>
    </row>
    <row r="217" spans="1:8" ht="74.25" customHeight="1" x14ac:dyDescent="0.3">
      <c r="A217" s="28" t="s">
        <v>296</v>
      </c>
      <c r="B217" s="13" t="s">
        <v>61</v>
      </c>
      <c r="C217" s="13" t="s">
        <v>40</v>
      </c>
      <c r="D217" s="13" t="s">
        <v>34</v>
      </c>
      <c r="E217" s="16" t="s">
        <v>295</v>
      </c>
      <c r="F217" s="13" t="s">
        <v>24</v>
      </c>
      <c r="G217" s="18">
        <v>15000</v>
      </c>
    </row>
    <row r="218" spans="1:8" ht="69" customHeight="1" x14ac:dyDescent="0.3">
      <c r="A218" s="20" t="s">
        <v>154</v>
      </c>
      <c r="B218" s="13" t="s">
        <v>61</v>
      </c>
      <c r="C218" s="13" t="s">
        <v>40</v>
      </c>
      <c r="D218" s="13" t="s">
        <v>34</v>
      </c>
      <c r="E218" s="16" t="s">
        <v>155</v>
      </c>
      <c r="F218" s="13" t="s">
        <v>24</v>
      </c>
      <c r="G218" s="18">
        <f>30000-10000</f>
        <v>20000</v>
      </c>
    </row>
    <row r="219" spans="1:8" ht="67.5" customHeight="1" x14ac:dyDescent="0.3">
      <c r="A219" s="20" t="s">
        <v>335</v>
      </c>
      <c r="B219" s="13" t="s">
        <v>61</v>
      </c>
      <c r="C219" s="13" t="s">
        <v>40</v>
      </c>
      <c r="D219" s="13" t="s">
        <v>34</v>
      </c>
      <c r="E219" s="16" t="s">
        <v>155</v>
      </c>
      <c r="F219" s="13" t="s">
        <v>31</v>
      </c>
      <c r="G219" s="18">
        <v>10000</v>
      </c>
    </row>
    <row r="220" spans="1:8" ht="72" customHeight="1" x14ac:dyDescent="0.3">
      <c r="A220" s="20" t="s">
        <v>97</v>
      </c>
      <c r="B220" s="13" t="s">
        <v>61</v>
      </c>
      <c r="C220" s="13" t="s">
        <v>40</v>
      </c>
      <c r="D220" s="13" t="s">
        <v>34</v>
      </c>
      <c r="E220" s="16" t="s">
        <v>89</v>
      </c>
      <c r="F220" s="13" t="s">
        <v>31</v>
      </c>
      <c r="G220" s="18">
        <v>10000</v>
      </c>
    </row>
    <row r="221" spans="1:8" ht="72" customHeight="1" x14ac:dyDescent="0.3">
      <c r="A221" s="20" t="s">
        <v>377</v>
      </c>
      <c r="B221" s="13" t="s">
        <v>61</v>
      </c>
      <c r="C221" s="13" t="s">
        <v>40</v>
      </c>
      <c r="D221" s="13" t="s">
        <v>34</v>
      </c>
      <c r="E221" s="16" t="s">
        <v>76</v>
      </c>
      <c r="F221" s="13" t="s">
        <v>24</v>
      </c>
      <c r="G221" s="18">
        <v>10000</v>
      </c>
    </row>
    <row r="222" spans="1:8" ht="71.25" customHeight="1" x14ac:dyDescent="0.3">
      <c r="A222" s="28" t="s">
        <v>331</v>
      </c>
      <c r="B222" s="13" t="s">
        <v>61</v>
      </c>
      <c r="C222" s="13" t="s">
        <v>40</v>
      </c>
      <c r="D222" s="13" t="s">
        <v>34</v>
      </c>
      <c r="E222" s="16" t="s">
        <v>330</v>
      </c>
      <c r="F222" s="13" t="s">
        <v>24</v>
      </c>
      <c r="G222" s="18">
        <v>30000</v>
      </c>
    </row>
    <row r="223" spans="1:8" ht="132.75" customHeight="1" x14ac:dyDescent="0.3">
      <c r="A223" s="20" t="s">
        <v>111</v>
      </c>
      <c r="B223" s="13" t="s">
        <v>61</v>
      </c>
      <c r="C223" s="13" t="s">
        <v>40</v>
      </c>
      <c r="D223" s="13" t="s">
        <v>34</v>
      </c>
      <c r="E223" s="16" t="s">
        <v>23</v>
      </c>
      <c r="F223" s="13" t="s">
        <v>21</v>
      </c>
      <c r="G223" s="18">
        <f>3962821.57+46872+53128.44-52825.42</f>
        <v>4009996.59</v>
      </c>
    </row>
    <row r="224" spans="1:8" ht="89.25" customHeight="1" x14ac:dyDescent="0.3">
      <c r="A224" s="20" t="s">
        <v>112</v>
      </c>
      <c r="B224" s="13" t="s">
        <v>61</v>
      </c>
      <c r="C224" s="13" t="s">
        <v>40</v>
      </c>
      <c r="D224" s="13" t="s">
        <v>34</v>
      </c>
      <c r="E224" s="16" t="s">
        <v>23</v>
      </c>
      <c r="F224" s="13" t="s">
        <v>24</v>
      </c>
      <c r="G224" s="18">
        <f>147613.57+1833.13</f>
        <v>149446.70000000001</v>
      </c>
    </row>
    <row r="225" spans="1:8" ht="88.5" customHeight="1" x14ac:dyDescent="0.3">
      <c r="A225" s="28" t="s">
        <v>236</v>
      </c>
      <c r="B225" s="13" t="s">
        <v>61</v>
      </c>
      <c r="C225" s="13" t="s">
        <v>40</v>
      </c>
      <c r="D225" s="13" t="s">
        <v>34</v>
      </c>
      <c r="E225" s="16" t="s">
        <v>229</v>
      </c>
      <c r="F225" s="13" t="s">
        <v>31</v>
      </c>
      <c r="G225" s="18">
        <v>35000</v>
      </c>
    </row>
    <row r="226" spans="1:8" ht="111" customHeight="1" x14ac:dyDescent="0.3">
      <c r="A226" s="20" t="s">
        <v>172</v>
      </c>
      <c r="B226" s="13" t="s">
        <v>61</v>
      </c>
      <c r="C226" s="13" t="s">
        <v>53</v>
      </c>
      <c r="D226" s="13" t="s">
        <v>22</v>
      </c>
      <c r="E226" s="21" t="s">
        <v>173</v>
      </c>
      <c r="F226" s="16">
        <v>300</v>
      </c>
      <c r="G226" s="18">
        <f>752210.16+203231.97-260239.4</f>
        <v>695202.73</v>
      </c>
      <c r="H226" s="33"/>
    </row>
    <row r="227" spans="1:8" ht="391.5" customHeight="1" x14ac:dyDescent="0.3">
      <c r="A227" s="27" t="s">
        <v>410</v>
      </c>
      <c r="B227" s="13" t="s">
        <v>61</v>
      </c>
      <c r="C227" s="13" t="s">
        <v>53</v>
      </c>
      <c r="D227" s="13" t="s">
        <v>22</v>
      </c>
      <c r="E227" s="21" t="s">
        <v>380</v>
      </c>
      <c r="F227" s="16">
        <v>200</v>
      </c>
      <c r="G227" s="18">
        <v>12000</v>
      </c>
      <c r="H227" s="33"/>
    </row>
    <row r="228" spans="1:8" ht="378" customHeight="1" x14ac:dyDescent="0.3">
      <c r="A228" s="27" t="s">
        <v>381</v>
      </c>
      <c r="B228" s="13" t="s">
        <v>61</v>
      </c>
      <c r="C228" s="13" t="s">
        <v>53</v>
      </c>
      <c r="D228" s="13" t="s">
        <v>22</v>
      </c>
      <c r="E228" s="21" t="s">
        <v>380</v>
      </c>
      <c r="F228" s="16">
        <v>600</v>
      </c>
      <c r="G228" s="18">
        <f>498285.6-64430-93802.5</f>
        <v>340053.1</v>
      </c>
    </row>
    <row r="229" spans="1:8" ht="73.5" customHeight="1" x14ac:dyDescent="0.3">
      <c r="A229" s="27" t="s">
        <v>183</v>
      </c>
      <c r="B229" s="13" t="s">
        <v>61</v>
      </c>
      <c r="C229" s="13" t="s">
        <v>28</v>
      </c>
      <c r="D229" s="13" t="s">
        <v>19</v>
      </c>
      <c r="E229" s="16" t="s">
        <v>177</v>
      </c>
      <c r="F229" s="13" t="s">
        <v>31</v>
      </c>
      <c r="G229" s="18">
        <v>190700</v>
      </c>
    </row>
    <row r="230" spans="1:8" s="11" customFormat="1" ht="83.25" customHeight="1" x14ac:dyDescent="0.25">
      <c r="A230" s="10" t="s">
        <v>209</v>
      </c>
      <c r="B230" s="6" t="s">
        <v>82</v>
      </c>
      <c r="C230" s="6" t="s">
        <v>15</v>
      </c>
      <c r="D230" s="6" t="s">
        <v>15</v>
      </c>
      <c r="E230" s="4" t="s">
        <v>16</v>
      </c>
      <c r="F230" s="6" t="s">
        <v>17</v>
      </c>
      <c r="G230" s="12">
        <f>SUM(G231:G251)</f>
        <v>19367361.170000002</v>
      </c>
    </row>
    <row r="231" spans="1:8" ht="109.5" customHeight="1" x14ac:dyDescent="0.3">
      <c r="A231" s="28" t="s">
        <v>225</v>
      </c>
      <c r="B231" s="15" t="s">
        <v>82</v>
      </c>
      <c r="C231" s="15" t="s">
        <v>18</v>
      </c>
      <c r="D231" s="15" t="s">
        <v>29</v>
      </c>
      <c r="E231" s="16" t="s">
        <v>156</v>
      </c>
      <c r="F231" s="15" t="s">
        <v>24</v>
      </c>
      <c r="G231" s="18">
        <v>154000</v>
      </c>
      <c r="H231" s="33"/>
    </row>
    <row r="232" spans="1:8" ht="72" customHeight="1" x14ac:dyDescent="0.3">
      <c r="A232" s="20" t="s">
        <v>332</v>
      </c>
      <c r="B232" s="15" t="s">
        <v>82</v>
      </c>
      <c r="C232" s="15" t="s">
        <v>18</v>
      </c>
      <c r="D232" s="15" t="s">
        <v>29</v>
      </c>
      <c r="E232" s="16" t="s">
        <v>334</v>
      </c>
      <c r="F232" s="15" t="s">
        <v>24</v>
      </c>
      <c r="G232" s="18">
        <v>100000</v>
      </c>
    </row>
    <row r="233" spans="1:8" ht="93" customHeight="1" x14ac:dyDescent="0.3">
      <c r="A233" s="29" t="s">
        <v>226</v>
      </c>
      <c r="B233" s="15" t="s">
        <v>82</v>
      </c>
      <c r="C233" s="15" t="s">
        <v>18</v>
      </c>
      <c r="D233" s="15" t="s">
        <v>29</v>
      </c>
      <c r="E233" s="16" t="s">
        <v>239</v>
      </c>
      <c r="F233" s="15" t="s">
        <v>24</v>
      </c>
      <c r="G233" s="18">
        <v>200000</v>
      </c>
    </row>
    <row r="234" spans="1:8" ht="70.5" customHeight="1" x14ac:dyDescent="0.3">
      <c r="A234" s="29" t="s">
        <v>356</v>
      </c>
      <c r="B234" s="15" t="s">
        <v>82</v>
      </c>
      <c r="C234" s="15" t="s">
        <v>18</v>
      </c>
      <c r="D234" s="15" t="s">
        <v>29</v>
      </c>
      <c r="E234" s="16" t="s">
        <v>355</v>
      </c>
      <c r="F234" s="15" t="s">
        <v>24</v>
      </c>
      <c r="G234" s="18">
        <v>100000</v>
      </c>
    </row>
    <row r="235" spans="1:8" ht="123" customHeight="1" x14ac:dyDescent="0.3">
      <c r="A235" s="20" t="s">
        <v>111</v>
      </c>
      <c r="B235" s="15" t="s">
        <v>82</v>
      </c>
      <c r="C235" s="15" t="s">
        <v>18</v>
      </c>
      <c r="D235" s="15" t="s">
        <v>29</v>
      </c>
      <c r="E235" s="16" t="s">
        <v>23</v>
      </c>
      <c r="F235" s="15" t="s">
        <v>21</v>
      </c>
      <c r="G235" s="18">
        <f>8648413.79+148181.14+116554.88</f>
        <v>8913149.8100000005</v>
      </c>
    </row>
    <row r="236" spans="1:8" ht="93" customHeight="1" x14ac:dyDescent="0.3">
      <c r="A236" s="20" t="s">
        <v>112</v>
      </c>
      <c r="B236" s="15" t="s">
        <v>82</v>
      </c>
      <c r="C236" s="15" t="s">
        <v>18</v>
      </c>
      <c r="D236" s="15" t="s">
        <v>29</v>
      </c>
      <c r="E236" s="16" t="s">
        <v>23</v>
      </c>
      <c r="F236" s="15" t="s">
        <v>24</v>
      </c>
      <c r="G236" s="18">
        <f>584929.73+19425.02</f>
        <v>604354.75</v>
      </c>
    </row>
    <row r="237" spans="1:8" ht="66.75" customHeight="1" x14ac:dyDescent="0.3">
      <c r="A237" s="20" t="s">
        <v>192</v>
      </c>
      <c r="B237" s="15" t="s">
        <v>82</v>
      </c>
      <c r="C237" s="15" t="s">
        <v>18</v>
      </c>
      <c r="D237" s="15" t="s">
        <v>29</v>
      </c>
      <c r="E237" s="16" t="s">
        <v>188</v>
      </c>
      <c r="F237" s="15" t="s">
        <v>24</v>
      </c>
      <c r="G237" s="18">
        <v>21000</v>
      </c>
    </row>
    <row r="238" spans="1:8" ht="51.75" customHeight="1" x14ac:dyDescent="0.3">
      <c r="A238" s="20" t="s">
        <v>234</v>
      </c>
      <c r="B238" s="15" t="s">
        <v>82</v>
      </c>
      <c r="C238" s="15" t="s">
        <v>18</v>
      </c>
      <c r="D238" s="15" t="s">
        <v>29</v>
      </c>
      <c r="E238" s="16" t="s">
        <v>233</v>
      </c>
      <c r="F238" s="15" t="s">
        <v>24</v>
      </c>
      <c r="G238" s="18">
        <f>885771.62+49111.4+102741.33</f>
        <v>1037624.35</v>
      </c>
    </row>
    <row r="239" spans="1:8" ht="29.25" customHeight="1" x14ac:dyDescent="0.3">
      <c r="A239" s="20" t="s">
        <v>305</v>
      </c>
      <c r="B239" s="15" t="s">
        <v>82</v>
      </c>
      <c r="C239" s="15" t="s">
        <v>18</v>
      </c>
      <c r="D239" s="15" t="s">
        <v>29</v>
      </c>
      <c r="E239" s="16" t="s">
        <v>233</v>
      </c>
      <c r="F239" s="15" t="s">
        <v>26</v>
      </c>
      <c r="G239" s="18">
        <f>30000+67770</f>
        <v>97770</v>
      </c>
    </row>
    <row r="240" spans="1:8" ht="114.75" customHeight="1" x14ac:dyDescent="0.3">
      <c r="A240" s="27" t="s">
        <v>338</v>
      </c>
      <c r="B240" s="15" t="s">
        <v>82</v>
      </c>
      <c r="C240" s="15" t="s">
        <v>18</v>
      </c>
      <c r="D240" s="15" t="s">
        <v>29</v>
      </c>
      <c r="E240" s="16" t="s">
        <v>336</v>
      </c>
      <c r="F240" s="15" t="s">
        <v>24</v>
      </c>
      <c r="G240" s="18">
        <v>80000</v>
      </c>
    </row>
    <row r="241" spans="1:8" ht="77.25" customHeight="1" x14ac:dyDescent="0.3">
      <c r="A241" s="27" t="s">
        <v>501</v>
      </c>
      <c r="B241" s="15" t="s">
        <v>82</v>
      </c>
      <c r="C241" s="15" t="s">
        <v>18</v>
      </c>
      <c r="D241" s="15" t="s">
        <v>29</v>
      </c>
      <c r="E241" s="16" t="s">
        <v>500</v>
      </c>
      <c r="F241" s="15" t="s">
        <v>26</v>
      </c>
      <c r="G241" s="18">
        <v>14950</v>
      </c>
    </row>
    <row r="242" spans="1:8" ht="56.25" customHeight="1" x14ac:dyDescent="0.3">
      <c r="A242" s="28" t="s">
        <v>339</v>
      </c>
      <c r="B242" s="15" t="s">
        <v>82</v>
      </c>
      <c r="C242" s="15" t="s">
        <v>18</v>
      </c>
      <c r="D242" s="15" t="s">
        <v>29</v>
      </c>
      <c r="E242" s="16" t="s">
        <v>337</v>
      </c>
      <c r="F242" s="15" t="s">
        <v>26</v>
      </c>
      <c r="G242" s="18">
        <v>10000</v>
      </c>
    </row>
    <row r="243" spans="1:8" ht="79.5" customHeight="1" x14ac:dyDescent="0.3">
      <c r="A243" s="28" t="s">
        <v>358</v>
      </c>
      <c r="B243" s="15" t="s">
        <v>82</v>
      </c>
      <c r="C243" s="15" t="s">
        <v>22</v>
      </c>
      <c r="D243" s="15" t="s">
        <v>27</v>
      </c>
      <c r="E243" s="16" t="s">
        <v>357</v>
      </c>
      <c r="F243" s="15" t="s">
        <v>24</v>
      </c>
      <c r="G243" s="18">
        <f>174968.88+123.71+520.91-520.91</f>
        <v>175092.59</v>
      </c>
    </row>
    <row r="244" spans="1:8" ht="79.5" customHeight="1" x14ac:dyDescent="0.3">
      <c r="A244" s="28" t="s">
        <v>436</v>
      </c>
      <c r="B244" s="15" t="s">
        <v>82</v>
      </c>
      <c r="C244" s="15" t="s">
        <v>22</v>
      </c>
      <c r="D244" s="15" t="s">
        <v>40</v>
      </c>
      <c r="E244" s="16" t="s">
        <v>435</v>
      </c>
      <c r="F244" s="15" t="s">
        <v>24</v>
      </c>
      <c r="G244" s="18">
        <v>402000</v>
      </c>
    </row>
    <row r="245" spans="1:8" ht="90" customHeight="1" x14ac:dyDescent="0.3">
      <c r="A245" s="28" t="s">
        <v>360</v>
      </c>
      <c r="B245" s="15" t="s">
        <v>82</v>
      </c>
      <c r="C245" s="15" t="s">
        <v>22</v>
      </c>
      <c r="D245" s="15" t="s">
        <v>35</v>
      </c>
      <c r="E245" s="16" t="s">
        <v>359</v>
      </c>
      <c r="F245" s="15" t="s">
        <v>24</v>
      </c>
      <c r="G245" s="18">
        <v>60000</v>
      </c>
      <c r="H245" s="33"/>
    </row>
    <row r="246" spans="1:8" ht="93.75" customHeight="1" x14ac:dyDescent="0.3">
      <c r="A246" s="29" t="s">
        <v>224</v>
      </c>
      <c r="B246" s="15" t="s">
        <v>82</v>
      </c>
      <c r="C246" s="15" t="s">
        <v>22</v>
      </c>
      <c r="D246" s="15" t="s">
        <v>35</v>
      </c>
      <c r="E246" s="16" t="s">
        <v>223</v>
      </c>
      <c r="F246" s="15" t="s">
        <v>24</v>
      </c>
      <c r="G246" s="18">
        <f>210000+520.91</f>
        <v>210520.91</v>
      </c>
    </row>
    <row r="247" spans="1:8" ht="56.25" customHeight="1" x14ac:dyDescent="0.3">
      <c r="A247" s="29" t="s">
        <v>392</v>
      </c>
      <c r="B247" s="15" t="s">
        <v>82</v>
      </c>
      <c r="C247" s="15" t="s">
        <v>22</v>
      </c>
      <c r="D247" s="15" t="s">
        <v>35</v>
      </c>
      <c r="E247" s="16" t="s">
        <v>391</v>
      </c>
      <c r="F247" s="15" t="s">
        <v>24</v>
      </c>
      <c r="G247" s="18">
        <v>100000</v>
      </c>
    </row>
    <row r="248" spans="1:8" ht="87.75" customHeight="1" x14ac:dyDescent="0.3">
      <c r="A248" s="29" t="s">
        <v>438</v>
      </c>
      <c r="B248" s="15" t="s">
        <v>82</v>
      </c>
      <c r="C248" s="15" t="s">
        <v>22</v>
      </c>
      <c r="D248" s="15" t="s">
        <v>35</v>
      </c>
      <c r="E248" s="16" t="s">
        <v>437</v>
      </c>
      <c r="F248" s="15" t="s">
        <v>24</v>
      </c>
      <c r="G248" s="18">
        <v>25000</v>
      </c>
    </row>
    <row r="249" spans="1:8" ht="90" customHeight="1" x14ac:dyDescent="0.3">
      <c r="A249" s="30" t="s">
        <v>99</v>
      </c>
      <c r="B249" s="15" t="s">
        <v>82</v>
      </c>
      <c r="C249" s="15" t="s">
        <v>40</v>
      </c>
      <c r="D249" s="15" t="s">
        <v>27</v>
      </c>
      <c r="E249" s="16" t="s">
        <v>88</v>
      </c>
      <c r="F249" s="15" t="s">
        <v>24</v>
      </c>
      <c r="G249" s="18">
        <v>8000</v>
      </c>
    </row>
    <row r="250" spans="1:8" ht="90" customHeight="1" x14ac:dyDescent="0.3">
      <c r="A250" s="30" t="s">
        <v>210</v>
      </c>
      <c r="B250" s="15" t="s">
        <v>82</v>
      </c>
      <c r="C250" s="15" t="s">
        <v>53</v>
      </c>
      <c r="D250" s="15" t="s">
        <v>22</v>
      </c>
      <c r="E250" s="16" t="s">
        <v>439</v>
      </c>
      <c r="F250" s="15" t="s">
        <v>200</v>
      </c>
      <c r="G250" s="18">
        <v>3946058.09</v>
      </c>
    </row>
    <row r="251" spans="1:8" ht="99" customHeight="1" x14ac:dyDescent="0.3">
      <c r="A251" s="30" t="s">
        <v>210</v>
      </c>
      <c r="B251" s="15" t="s">
        <v>82</v>
      </c>
      <c r="C251" s="15" t="s">
        <v>53</v>
      </c>
      <c r="D251" s="15" t="s">
        <v>22</v>
      </c>
      <c r="E251" s="16" t="s">
        <v>199</v>
      </c>
      <c r="F251" s="15" t="s">
        <v>200</v>
      </c>
      <c r="G251" s="18">
        <f>2383821+4670077.76-3946058.09</f>
        <v>3107840.67</v>
      </c>
    </row>
    <row r="252" spans="1:8" s="11" customFormat="1" ht="47.25" customHeight="1" x14ac:dyDescent="0.25">
      <c r="A252" s="10" t="s">
        <v>347</v>
      </c>
      <c r="B252" s="6" t="s">
        <v>83</v>
      </c>
      <c r="C252" s="6" t="s">
        <v>15</v>
      </c>
      <c r="D252" s="6" t="s">
        <v>15</v>
      </c>
      <c r="E252" s="4" t="s">
        <v>16</v>
      </c>
      <c r="F252" s="6" t="s">
        <v>17</v>
      </c>
      <c r="G252" s="12">
        <f>SUM(G253:G263)</f>
        <v>4121911.3100000005</v>
      </c>
    </row>
    <row r="253" spans="1:8" s="11" customFormat="1" ht="66.75" customHeight="1" x14ac:dyDescent="0.25">
      <c r="A253" s="27" t="s">
        <v>192</v>
      </c>
      <c r="B253" s="15" t="s">
        <v>83</v>
      </c>
      <c r="C253" s="15" t="s">
        <v>18</v>
      </c>
      <c r="D253" s="15" t="s">
        <v>32</v>
      </c>
      <c r="E253" s="13" t="s">
        <v>188</v>
      </c>
      <c r="F253" s="15" t="s">
        <v>24</v>
      </c>
      <c r="G253" s="18">
        <v>9000</v>
      </c>
    </row>
    <row r="254" spans="1:8" ht="107.25" customHeight="1" x14ac:dyDescent="0.3">
      <c r="A254" s="31" t="s">
        <v>84</v>
      </c>
      <c r="B254" s="15" t="s">
        <v>83</v>
      </c>
      <c r="C254" s="15" t="s">
        <v>18</v>
      </c>
      <c r="D254" s="15" t="s">
        <v>32</v>
      </c>
      <c r="E254" s="16" t="s">
        <v>85</v>
      </c>
      <c r="F254" s="15" t="s">
        <v>21</v>
      </c>
      <c r="G254" s="18">
        <f>1865636.37+26200+25066.83</f>
        <v>1916903.2000000002</v>
      </c>
    </row>
    <row r="255" spans="1:8" ht="63" customHeight="1" x14ac:dyDescent="0.3">
      <c r="A255" s="31" t="s">
        <v>108</v>
      </c>
      <c r="B255" s="15" t="s">
        <v>83</v>
      </c>
      <c r="C255" s="15" t="s">
        <v>18</v>
      </c>
      <c r="D255" s="15" t="s">
        <v>32</v>
      </c>
      <c r="E255" s="16" t="s">
        <v>85</v>
      </c>
      <c r="F255" s="15" t="s">
        <v>24</v>
      </c>
      <c r="G255" s="18">
        <f>328112.74+2193.24+9558-6510</f>
        <v>333353.98</v>
      </c>
    </row>
    <row r="256" spans="1:8" ht="105.75" customHeight="1" x14ac:dyDescent="0.3">
      <c r="A256" s="31" t="s">
        <v>86</v>
      </c>
      <c r="B256" s="15" t="s">
        <v>83</v>
      </c>
      <c r="C256" s="15" t="s">
        <v>18</v>
      </c>
      <c r="D256" s="15" t="s">
        <v>32</v>
      </c>
      <c r="E256" s="16" t="s">
        <v>87</v>
      </c>
      <c r="F256" s="15" t="s">
        <v>21</v>
      </c>
      <c r="G256" s="18">
        <f>1280176.79+16962.34</f>
        <v>1297139.1300000001</v>
      </c>
    </row>
    <row r="257" spans="1:8" ht="135" customHeight="1" x14ac:dyDescent="0.3">
      <c r="A257" s="28" t="s">
        <v>313</v>
      </c>
      <c r="B257" s="15" t="s">
        <v>83</v>
      </c>
      <c r="C257" s="15" t="s">
        <v>18</v>
      </c>
      <c r="D257" s="15" t="s">
        <v>32</v>
      </c>
      <c r="E257" s="16" t="s">
        <v>309</v>
      </c>
      <c r="F257" s="15" t="s">
        <v>21</v>
      </c>
      <c r="G257" s="18">
        <f>310948+29065</f>
        <v>340013</v>
      </c>
    </row>
    <row r="258" spans="1:8" ht="105" customHeight="1" x14ac:dyDescent="0.3">
      <c r="A258" s="29" t="s">
        <v>340</v>
      </c>
      <c r="B258" s="15" t="s">
        <v>83</v>
      </c>
      <c r="C258" s="15" t="s">
        <v>18</v>
      </c>
      <c r="D258" s="15" t="s">
        <v>32</v>
      </c>
      <c r="E258" s="16" t="s">
        <v>342</v>
      </c>
      <c r="F258" s="15" t="s">
        <v>24</v>
      </c>
      <c r="G258" s="18">
        <v>3600</v>
      </c>
    </row>
    <row r="259" spans="1:8" ht="130.5" customHeight="1" x14ac:dyDescent="0.3">
      <c r="A259" s="29" t="s">
        <v>341</v>
      </c>
      <c r="B259" s="15" t="s">
        <v>83</v>
      </c>
      <c r="C259" s="15" t="s">
        <v>18</v>
      </c>
      <c r="D259" s="15" t="s">
        <v>32</v>
      </c>
      <c r="E259" s="16" t="s">
        <v>343</v>
      </c>
      <c r="F259" s="15" t="s">
        <v>21</v>
      </c>
      <c r="G259" s="18">
        <f>49375+4473</f>
        <v>53848</v>
      </c>
    </row>
    <row r="260" spans="1:8" ht="136.5" customHeight="1" x14ac:dyDescent="0.3">
      <c r="A260" s="29" t="s">
        <v>314</v>
      </c>
      <c r="B260" s="15" t="s">
        <v>83</v>
      </c>
      <c r="C260" s="15" t="s">
        <v>18</v>
      </c>
      <c r="D260" s="15" t="s">
        <v>32</v>
      </c>
      <c r="E260" s="16" t="s">
        <v>310</v>
      </c>
      <c r="F260" s="15" t="s">
        <v>21</v>
      </c>
      <c r="G260" s="18">
        <f>49375+4473</f>
        <v>53848</v>
      </c>
    </row>
    <row r="261" spans="1:8" ht="137.25" customHeight="1" x14ac:dyDescent="0.3">
      <c r="A261" s="29" t="s">
        <v>315</v>
      </c>
      <c r="B261" s="15" t="s">
        <v>83</v>
      </c>
      <c r="C261" s="15" t="s">
        <v>18</v>
      </c>
      <c r="D261" s="15" t="s">
        <v>32</v>
      </c>
      <c r="E261" s="16" t="s">
        <v>311</v>
      </c>
      <c r="F261" s="15" t="s">
        <v>21</v>
      </c>
      <c r="G261" s="18">
        <f>49375+4473</f>
        <v>53848</v>
      </c>
    </row>
    <row r="262" spans="1:8" ht="134.25" customHeight="1" x14ac:dyDescent="0.3">
      <c r="A262" s="29" t="s">
        <v>316</v>
      </c>
      <c r="B262" s="15" t="s">
        <v>83</v>
      </c>
      <c r="C262" s="15" t="s">
        <v>18</v>
      </c>
      <c r="D262" s="15" t="s">
        <v>32</v>
      </c>
      <c r="E262" s="16" t="s">
        <v>312</v>
      </c>
      <c r="F262" s="15" t="s">
        <v>21</v>
      </c>
      <c r="G262" s="18">
        <f>49375+4473</f>
        <v>53848</v>
      </c>
    </row>
    <row r="263" spans="1:8" ht="107.25" customHeight="1" x14ac:dyDescent="0.3">
      <c r="A263" s="29" t="s">
        <v>518</v>
      </c>
      <c r="B263" s="15" t="s">
        <v>83</v>
      </c>
      <c r="C263" s="15" t="s">
        <v>18</v>
      </c>
      <c r="D263" s="15" t="s">
        <v>32</v>
      </c>
      <c r="E263" s="16" t="s">
        <v>517</v>
      </c>
      <c r="F263" s="15" t="s">
        <v>21</v>
      </c>
      <c r="G263" s="18">
        <v>6510</v>
      </c>
    </row>
    <row r="264" spans="1:8" ht="51.75" customHeight="1" x14ac:dyDescent="0.3">
      <c r="A264" s="17" t="s">
        <v>109</v>
      </c>
      <c r="B264" s="6" t="s">
        <v>98</v>
      </c>
      <c r="C264" s="6" t="s">
        <v>15</v>
      </c>
      <c r="D264" s="6" t="s">
        <v>15</v>
      </c>
      <c r="E264" s="4" t="s">
        <v>16</v>
      </c>
      <c r="F264" s="6" t="s">
        <v>17</v>
      </c>
      <c r="G264" s="19">
        <f>SUM(G265:G304)</f>
        <v>60906172.439999983</v>
      </c>
    </row>
    <row r="265" spans="1:8" ht="117" customHeight="1" x14ac:dyDescent="0.3">
      <c r="A265" s="20" t="s">
        <v>111</v>
      </c>
      <c r="B265" s="15" t="s">
        <v>98</v>
      </c>
      <c r="C265" s="15" t="s">
        <v>18</v>
      </c>
      <c r="D265" s="15" t="s">
        <v>29</v>
      </c>
      <c r="E265" s="13" t="s">
        <v>23</v>
      </c>
      <c r="F265" s="15" t="s">
        <v>21</v>
      </c>
      <c r="G265" s="18">
        <f>6215944.61+82361.27</f>
        <v>6298305.8799999999</v>
      </c>
      <c r="H265" s="33"/>
    </row>
    <row r="266" spans="1:8" ht="83.25" customHeight="1" x14ac:dyDescent="0.3">
      <c r="A266" s="20" t="s">
        <v>112</v>
      </c>
      <c r="B266" s="15" t="s">
        <v>98</v>
      </c>
      <c r="C266" s="15" t="s">
        <v>18</v>
      </c>
      <c r="D266" s="15" t="s">
        <v>29</v>
      </c>
      <c r="E266" s="13" t="s">
        <v>23</v>
      </c>
      <c r="F266" s="15" t="s">
        <v>24</v>
      </c>
      <c r="G266" s="18">
        <f>38000-7124+7200</f>
        <v>38076</v>
      </c>
    </row>
    <row r="267" spans="1:8" ht="61.5" customHeight="1" x14ac:dyDescent="0.3">
      <c r="A267" s="20" t="s">
        <v>192</v>
      </c>
      <c r="B267" s="15" t="s">
        <v>98</v>
      </c>
      <c r="C267" s="15" t="s">
        <v>18</v>
      </c>
      <c r="D267" s="15" t="s">
        <v>29</v>
      </c>
      <c r="E267" s="13" t="s">
        <v>188</v>
      </c>
      <c r="F267" s="15" t="s">
        <v>24</v>
      </c>
      <c r="G267" s="18">
        <f>24500-1689.36</f>
        <v>22810.639999999999</v>
      </c>
    </row>
    <row r="268" spans="1:8" ht="108" customHeight="1" x14ac:dyDescent="0.3">
      <c r="A268" s="20" t="s">
        <v>276</v>
      </c>
      <c r="B268" s="15" t="s">
        <v>98</v>
      </c>
      <c r="C268" s="15" t="s">
        <v>22</v>
      </c>
      <c r="D268" s="15" t="s">
        <v>27</v>
      </c>
      <c r="E268" s="13" t="s">
        <v>175</v>
      </c>
      <c r="F268" s="15" t="s">
        <v>24</v>
      </c>
      <c r="G268" s="18">
        <f>10635.58+70364.42</f>
        <v>81000</v>
      </c>
      <c r="H268" s="33"/>
    </row>
    <row r="269" spans="1:8" ht="149.25" customHeight="1" x14ac:dyDescent="0.3">
      <c r="A269" s="28" t="s">
        <v>274</v>
      </c>
      <c r="B269" s="15" t="s">
        <v>98</v>
      </c>
      <c r="C269" s="15" t="s">
        <v>22</v>
      </c>
      <c r="D269" s="15" t="s">
        <v>27</v>
      </c>
      <c r="E269" s="16" t="s">
        <v>275</v>
      </c>
      <c r="F269" s="16">
        <v>200</v>
      </c>
      <c r="G269" s="18">
        <f>101433.22+21409.78</f>
        <v>122843</v>
      </c>
    </row>
    <row r="270" spans="1:8" ht="91.5" customHeight="1" x14ac:dyDescent="0.3">
      <c r="A270" s="27" t="s">
        <v>237</v>
      </c>
      <c r="B270" s="13" t="s">
        <v>98</v>
      </c>
      <c r="C270" s="13" t="s">
        <v>22</v>
      </c>
      <c r="D270" s="13" t="s">
        <v>33</v>
      </c>
      <c r="E270" s="16" t="s">
        <v>238</v>
      </c>
      <c r="F270" s="13" t="s">
        <v>24</v>
      </c>
      <c r="G270" s="18">
        <f>3725288+811616.45+211185.48</f>
        <v>4748089.9300000006</v>
      </c>
    </row>
    <row r="271" spans="1:8" ht="138.75" customHeight="1" x14ac:dyDescent="0.3">
      <c r="A271" s="20" t="s">
        <v>396</v>
      </c>
      <c r="B271" s="13" t="s">
        <v>98</v>
      </c>
      <c r="C271" s="13" t="s">
        <v>22</v>
      </c>
      <c r="D271" s="13" t="s">
        <v>34</v>
      </c>
      <c r="E271" s="21" t="s">
        <v>395</v>
      </c>
      <c r="F271" s="13" t="s">
        <v>190</v>
      </c>
      <c r="G271" s="18">
        <v>6163274</v>
      </c>
      <c r="H271" s="33"/>
    </row>
    <row r="272" spans="1:8" ht="72.75" customHeight="1" x14ac:dyDescent="0.3">
      <c r="A272" s="28" t="s">
        <v>362</v>
      </c>
      <c r="B272" s="13" t="s">
        <v>98</v>
      </c>
      <c r="C272" s="13" t="s">
        <v>22</v>
      </c>
      <c r="D272" s="13" t="s">
        <v>34</v>
      </c>
      <c r="E272" s="21" t="s">
        <v>361</v>
      </c>
      <c r="F272" s="13" t="s">
        <v>24</v>
      </c>
      <c r="G272" s="18">
        <f>123726.37-121044.51+158630.4+0.03+5686641.6+33984.24+1151621.31+91378.17</f>
        <v>7124937.6099999994</v>
      </c>
    </row>
    <row r="273" spans="1:8" ht="72" customHeight="1" x14ac:dyDescent="0.3">
      <c r="A273" s="28" t="s">
        <v>317</v>
      </c>
      <c r="B273" s="13" t="s">
        <v>98</v>
      </c>
      <c r="C273" s="13" t="s">
        <v>22</v>
      </c>
      <c r="D273" s="13" t="s">
        <v>34</v>
      </c>
      <c r="E273" s="16" t="s">
        <v>318</v>
      </c>
      <c r="F273" s="16">
        <v>200</v>
      </c>
      <c r="G273" s="18">
        <f>168024.28+83060+125357.5+48386.66-33984.24+78003.31+166590.47</f>
        <v>635437.9800000001</v>
      </c>
    </row>
    <row r="274" spans="1:8" ht="108" customHeight="1" x14ac:dyDescent="0.3">
      <c r="A274" s="28" t="s">
        <v>442</v>
      </c>
      <c r="B274" s="13" t="s">
        <v>98</v>
      </c>
      <c r="C274" s="13" t="s">
        <v>22</v>
      </c>
      <c r="D274" s="13" t="s">
        <v>34</v>
      </c>
      <c r="E274" s="16" t="s">
        <v>440</v>
      </c>
      <c r="F274" s="16">
        <v>200</v>
      </c>
      <c r="G274" s="18">
        <f>1060000+590000+1468000</f>
        <v>3118000</v>
      </c>
    </row>
    <row r="275" spans="1:8" ht="78.75" customHeight="1" x14ac:dyDescent="0.3">
      <c r="A275" s="28" t="s">
        <v>487</v>
      </c>
      <c r="B275" s="13" t="s">
        <v>98</v>
      </c>
      <c r="C275" s="13" t="s">
        <v>22</v>
      </c>
      <c r="D275" s="13" t="s">
        <v>34</v>
      </c>
      <c r="E275" s="16" t="s">
        <v>486</v>
      </c>
      <c r="F275" s="16">
        <v>200</v>
      </c>
      <c r="G275" s="18">
        <f>237217.23+63205.92</f>
        <v>300423.15000000002</v>
      </c>
    </row>
    <row r="276" spans="1:8" ht="85.5" customHeight="1" x14ac:dyDescent="0.3">
      <c r="A276" s="28" t="s">
        <v>443</v>
      </c>
      <c r="B276" s="13" t="s">
        <v>98</v>
      </c>
      <c r="C276" s="13" t="s">
        <v>22</v>
      </c>
      <c r="D276" s="13" t="s">
        <v>34</v>
      </c>
      <c r="E276" s="16" t="s">
        <v>441</v>
      </c>
      <c r="F276" s="16">
        <v>400</v>
      </c>
      <c r="G276" s="18">
        <v>3472470.4</v>
      </c>
    </row>
    <row r="277" spans="1:8" ht="112.5" customHeight="1" x14ac:dyDescent="0.3">
      <c r="A277" s="28" t="s">
        <v>488</v>
      </c>
      <c r="B277" s="13" t="s">
        <v>98</v>
      </c>
      <c r="C277" s="13" t="s">
        <v>22</v>
      </c>
      <c r="D277" s="13" t="s">
        <v>34</v>
      </c>
      <c r="E277" s="16" t="s">
        <v>493</v>
      </c>
      <c r="F277" s="16">
        <v>200</v>
      </c>
      <c r="G277" s="18">
        <v>983501.94</v>
      </c>
    </row>
    <row r="278" spans="1:8" ht="103.5" customHeight="1" x14ac:dyDescent="0.3">
      <c r="A278" s="28" t="s">
        <v>489</v>
      </c>
      <c r="B278" s="13" t="s">
        <v>98</v>
      </c>
      <c r="C278" s="13" t="s">
        <v>22</v>
      </c>
      <c r="D278" s="13" t="s">
        <v>34</v>
      </c>
      <c r="E278" s="16" t="s">
        <v>494</v>
      </c>
      <c r="F278" s="16">
        <v>200</v>
      </c>
      <c r="G278" s="18">
        <v>634672.19999999995</v>
      </c>
    </row>
    <row r="279" spans="1:8" ht="111" customHeight="1" x14ac:dyDescent="0.3">
      <c r="A279" s="28" t="s">
        <v>490</v>
      </c>
      <c r="B279" s="13" t="s">
        <v>98</v>
      </c>
      <c r="C279" s="13" t="s">
        <v>22</v>
      </c>
      <c r="D279" s="13" t="s">
        <v>34</v>
      </c>
      <c r="E279" s="16" t="s">
        <v>495</v>
      </c>
      <c r="F279" s="16">
        <v>200</v>
      </c>
      <c r="G279" s="18">
        <v>563418.78</v>
      </c>
    </row>
    <row r="280" spans="1:8" ht="111" customHeight="1" x14ac:dyDescent="0.3">
      <c r="A280" s="28" t="s">
        <v>491</v>
      </c>
      <c r="B280" s="13" t="s">
        <v>98</v>
      </c>
      <c r="C280" s="13" t="s">
        <v>22</v>
      </c>
      <c r="D280" s="13" t="s">
        <v>34</v>
      </c>
      <c r="E280" s="16" t="s">
        <v>496</v>
      </c>
      <c r="F280" s="16">
        <v>200</v>
      </c>
      <c r="G280" s="18">
        <v>524200.56</v>
      </c>
    </row>
    <row r="281" spans="1:8" ht="102" customHeight="1" x14ac:dyDescent="0.3">
      <c r="A281" s="28" t="s">
        <v>492</v>
      </c>
      <c r="B281" s="13" t="s">
        <v>98</v>
      </c>
      <c r="C281" s="13" t="s">
        <v>22</v>
      </c>
      <c r="D281" s="13" t="s">
        <v>34</v>
      </c>
      <c r="E281" s="16" t="s">
        <v>497</v>
      </c>
      <c r="F281" s="16">
        <v>200</v>
      </c>
      <c r="G281" s="18">
        <v>310101.65999999997</v>
      </c>
    </row>
    <row r="282" spans="1:8" ht="103.5" customHeight="1" x14ac:dyDescent="0.3">
      <c r="A282" s="28" t="s">
        <v>364</v>
      </c>
      <c r="B282" s="13" t="s">
        <v>98</v>
      </c>
      <c r="C282" s="13" t="s">
        <v>22</v>
      </c>
      <c r="D282" s="13" t="s">
        <v>34</v>
      </c>
      <c r="E282" s="16" t="s">
        <v>363</v>
      </c>
      <c r="F282" s="16">
        <v>200</v>
      </c>
      <c r="G282" s="18">
        <f>11983406.04+121044.51</f>
        <v>12104450.549999999</v>
      </c>
    </row>
    <row r="283" spans="1:8" ht="50.25" customHeight="1" x14ac:dyDescent="0.3">
      <c r="A283" s="28" t="s">
        <v>383</v>
      </c>
      <c r="B283" s="13" t="s">
        <v>98</v>
      </c>
      <c r="C283" s="13" t="s">
        <v>22</v>
      </c>
      <c r="D283" s="13" t="s">
        <v>34</v>
      </c>
      <c r="E283" s="16" t="s">
        <v>382</v>
      </c>
      <c r="F283" s="16">
        <v>200</v>
      </c>
      <c r="G283" s="18">
        <f>144744.92-48386.66</f>
        <v>96358.260000000009</v>
      </c>
    </row>
    <row r="284" spans="1:8" ht="50.25" customHeight="1" x14ac:dyDescent="0.3">
      <c r="A284" s="27" t="s">
        <v>465</v>
      </c>
      <c r="B284" s="13" t="s">
        <v>98</v>
      </c>
      <c r="C284" s="13" t="s">
        <v>22</v>
      </c>
      <c r="D284" s="13" t="s">
        <v>34</v>
      </c>
      <c r="E284" s="16" t="s">
        <v>462</v>
      </c>
      <c r="F284" s="16">
        <v>800</v>
      </c>
      <c r="G284" s="18">
        <v>50000</v>
      </c>
    </row>
    <row r="285" spans="1:8" ht="50.25" customHeight="1" x14ac:dyDescent="0.3">
      <c r="A285" s="27" t="s">
        <v>466</v>
      </c>
      <c r="B285" s="13" t="s">
        <v>98</v>
      </c>
      <c r="C285" s="13" t="s">
        <v>22</v>
      </c>
      <c r="D285" s="13" t="s">
        <v>34</v>
      </c>
      <c r="E285" s="16" t="s">
        <v>463</v>
      </c>
      <c r="F285" s="16">
        <v>800</v>
      </c>
      <c r="G285" s="18">
        <v>50000</v>
      </c>
    </row>
    <row r="286" spans="1:8" ht="50.25" customHeight="1" x14ac:dyDescent="0.3">
      <c r="A286" s="27" t="s">
        <v>467</v>
      </c>
      <c r="B286" s="13" t="s">
        <v>98</v>
      </c>
      <c r="C286" s="13" t="s">
        <v>22</v>
      </c>
      <c r="D286" s="13" t="s">
        <v>34</v>
      </c>
      <c r="E286" s="16" t="s">
        <v>464</v>
      </c>
      <c r="F286" s="16">
        <v>800</v>
      </c>
      <c r="G286" s="18">
        <v>50000</v>
      </c>
    </row>
    <row r="287" spans="1:8" ht="70.5" customHeight="1" x14ac:dyDescent="0.3">
      <c r="A287" s="27" t="s">
        <v>162</v>
      </c>
      <c r="B287" s="13" t="s">
        <v>98</v>
      </c>
      <c r="C287" s="13" t="s">
        <v>27</v>
      </c>
      <c r="D287" s="13" t="s">
        <v>18</v>
      </c>
      <c r="E287" s="16" t="s">
        <v>157</v>
      </c>
      <c r="F287" s="13" t="s">
        <v>24</v>
      </c>
      <c r="G287" s="18">
        <f>80000-1943.4+44.3</f>
        <v>78100.900000000009</v>
      </c>
      <c r="H287" s="33"/>
    </row>
    <row r="288" spans="1:8" ht="73.5" customHeight="1" x14ac:dyDescent="0.3">
      <c r="A288" s="27" t="s">
        <v>195</v>
      </c>
      <c r="B288" s="13" t="s">
        <v>98</v>
      </c>
      <c r="C288" s="13" t="s">
        <v>27</v>
      </c>
      <c r="D288" s="13" t="s">
        <v>18</v>
      </c>
      <c r="E288" s="16" t="s">
        <v>186</v>
      </c>
      <c r="F288" s="13" t="s">
        <v>24</v>
      </c>
      <c r="G288" s="18">
        <f>402341.38-84984.46-44.3</f>
        <v>317312.62</v>
      </c>
    </row>
    <row r="289" spans="1:8" ht="73.5" customHeight="1" x14ac:dyDescent="0.3">
      <c r="A289" s="27" t="s">
        <v>398</v>
      </c>
      <c r="B289" s="13" t="s">
        <v>98</v>
      </c>
      <c r="C289" s="13" t="s">
        <v>27</v>
      </c>
      <c r="D289" s="13" t="s">
        <v>18</v>
      </c>
      <c r="E289" s="16" t="s">
        <v>397</v>
      </c>
      <c r="F289" s="13" t="s">
        <v>24</v>
      </c>
      <c r="G289" s="18">
        <v>130000</v>
      </c>
    </row>
    <row r="290" spans="1:8" ht="180" customHeight="1" x14ac:dyDescent="0.3">
      <c r="A290" s="29" t="s">
        <v>278</v>
      </c>
      <c r="B290" s="13" t="s">
        <v>98</v>
      </c>
      <c r="C290" s="13" t="s">
        <v>27</v>
      </c>
      <c r="D290" s="13" t="s">
        <v>18</v>
      </c>
      <c r="E290" s="16" t="s">
        <v>277</v>
      </c>
      <c r="F290" s="13" t="s">
        <v>26</v>
      </c>
      <c r="G290" s="18">
        <v>456067.61</v>
      </c>
    </row>
    <row r="291" spans="1:8" ht="88.5" customHeight="1" x14ac:dyDescent="0.3">
      <c r="A291" s="29" t="s">
        <v>322</v>
      </c>
      <c r="B291" s="13" t="s">
        <v>98</v>
      </c>
      <c r="C291" s="13" t="s">
        <v>27</v>
      </c>
      <c r="D291" s="13" t="s">
        <v>19</v>
      </c>
      <c r="E291" s="16" t="s">
        <v>321</v>
      </c>
      <c r="F291" s="13" t="s">
        <v>24</v>
      </c>
      <c r="G291" s="18">
        <v>1899446.79</v>
      </c>
      <c r="H291" s="33"/>
    </row>
    <row r="292" spans="1:8" ht="76.5" customHeight="1" x14ac:dyDescent="0.3">
      <c r="A292" s="29" t="s">
        <v>469</v>
      </c>
      <c r="B292" s="13" t="s">
        <v>98</v>
      </c>
      <c r="C292" s="13" t="s">
        <v>27</v>
      </c>
      <c r="D292" s="13" t="s">
        <v>19</v>
      </c>
      <c r="E292" s="16" t="s">
        <v>468</v>
      </c>
      <c r="F292" s="13" t="s">
        <v>24</v>
      </c>
      <c r="G292" s="18">
        <v>126280</v>
      </c>
      <c r="H292" s="33"/>
    </row>
    <row r="293" spans="1:8" ht="90" customHeight="1" x14ac:dyDescent="0.3">
      <c r="A293" s="27" t="s">
        <v>241</v>
      </c>
      <c r="B293" s="13" t="s">
        <v>98</v>
      </c>
      <c r="C293" s="13" t="s">
        <v>27</v>
      </c>
      <c r="D293" s="13" t="s">
        <v>19</v>
      </c>
      <c r="E293" s="16" t="s">
        <v>217</v>
      </c>
      <c r="F293" s="13" t="s">
        <v>190</v>
      </c>
      <c r="G293" s="18">
        <f>706694.36+28267.8</f>
        <v>734962.16</v>
      </c>
    </row>
    <row r="294" spans="1:8" ht="105" customHeight="1" x14ac:dyDescent="0.3">
      <c r="A294" s="27" t="s">
        <v>279</v>
      </c>
      <c r="B294" s="13" t="s">
        <v>98</v>
      </c>
      <c r="C294" s="13" t="s">
        <v>27</v>
      </c>
      <c r="D294" s="13" t="s">
        <v>19</v>
      </c>
      <c r="E294" s="16" t="s">
        <v>298</v>
      </c>
      <c r="F294" s="13" t="s">
        <v>190</v>
      </c>
      <c r="G294" s="18">
        <v>500000</v>
      </c>
    </row>
    <row r="295" spans="1:8" ht="75" customHeight="1" x14ac:dyDescent="0.3">
      <c r="A295" s="27" t="s">
        <v>220</v>
      </c>
      <c r="B295" s="13" t="s">
        <v>218</v>
      </c>
      <c r="C295" s="13" t="s">
        <v>219</v>
      </c>
      <c r="D295" s="13" t="s">
        <v>19</v>
      </c>
      <c r="E295" s="16" t="s">
        <v>240</v>
      </c>
      <c r="F295" s="13" t="s">
        <v>24</v>
      </c>
      <c r="G295" s="18">
        <f>1700000-444160.82+44943.57-0.01-83060</f>
        <v>1217722.74</v>
      </c>
    </row>
    <row r="296" spans="1:8" ht="85.5" customHeight="1" x14ac:dyDescent="0.3">
      <c r="A296" s="29" t="s">
        <v>245</v>
      </c>
      <c r="B296" s="13" t="s">
        <v>98</v>
      </c>
      <c r="C296" s="13" t="s">
        <v>27</v>
      </c>
      <c r="D296" s="13" t="s">
        <v>19</v>
      </c>
      <c r="E296" s="16" t="s">
        <v>244</v>
      </c>
      <c r="F296" s="13" t="s">
        <v>24</v>
      </c>
      <c r="G296" s="18">
        <f>600000+283600</f>
        <v>883600</v>
      </c>
    </row>
    <row r="297" spans="1:8" ht="85.5" customHeight="1" x14ac:dyDescent="0.3">
      <c r="A297" s="29" t="s">
        <v>407</v>
      </c>
      <c r="B297" s="13" t="s">
        <v>98</v>
      </c>
      <c r="C297" s="13" t="s">
        <v>27</v>
      </c>
      <c r="D297" s="13" t="s">
        <v>19</v>
      </c>
      <c r="E297" s="16" t="s">
        <v>406</v>
      </c>
      <c r="F297" s="13" t="s">
        <v>24</v>
      </c>
      <c r="G297" s="18">
        <f>2404049.99+24283.33+0.01+102245.6+0.01</f>
        <v>2530578.94</v>
      </c>
    </row>
    <row r="298" spans="1:8" ht="85.5" customHeight="1" x14ac:dyDescent="0.3">
      <c r="A298" s="29" t="s">
        <v>320</v>
      </c>
      <c r="B298" s="13" t="s">
        <v>98</v>
      </c>
      <c r="C298" s="13" t="s">
        <v>27</v>
      </c>
      <c r="D298" s="13" t="s">
        <v>19</v>
      </c>
      <c r="E298" s="16" t="s">
        <v>319</v>
      </c>
      <c r="F298" s="13" t="s">
        <v>190</v>
      </c>
      <c r="G298" s="18">
        <f>120000+130000</f>
        <v>250000</v>
      </c>
    </row>
    <row r="299" spans="1:8" ht="56.25" customHeight="1" x14ac:dyDescent="0.3">
      <c r="A299" s="29" t="s">
        <v>366</v>
      </c>
      <c r="B299" s="13" t="s">
        <v>98</v>
      </c>
      <c r="C299" s="13" t="s">
        <v>27</v>
      </c>
      <c r="D299" s="13" t="s">
        <v>19</v>
      </c>
      <c r="E299" s="16" t="s">
        <v>365</v>
      </c>
      <c r="F299" s="13" t="s">
        <v>24</v>
      </c>
      <c r="G299" s="18">
        <v>120000</v>
      </c>
    </row>
    <row r="300" spans="1:8" ht="54.75" customHeight="1" x14ac:dyDescent="0.3">
      <c r="A300" s="27" t="s">
        <v>281</v>
      </c>
      <c r="B300" s="13" t="s">
        <v>98</v>
      </c>
      <c r="C300" s="13" t="s">
        <v>27</v>
      </c>
      <c r="D300" s="13" t="s">
        <v>38</v>
      </c>
      <c r="E300" s="16" t="s">
        <v>280</v>
      </c>
      <c r="F300" s="13" t="s">
        <v>24</v>
      </c>
      <c r="G300" s="18">
        <f>653347.18+1444523.4</f>
        <v>2097870.58</v>
      </c>
      <c r="H300" s="33"/>
    </row>
    <row r="301" spans="1:8" ht="91.5" customHeight="1" x14ac:dyDescent="0.3">
      <c r="A301" s="29" t="s">
        <v>282</v>
      </c>
      <c r="B301" s="13" t="s">
        <v>98</v>
      </c>
      <c r="C301" s="13" t="s">
        <v>27</v>
      </c>
      <c r="D301" s="13" t="s">
        <v>38</v>
      </c>
      <c r="E301" s="16" t="s">
        <v>283</v>
      </c>
      <c r="F301" s="13" t="s">
        <v>24</v>
      </c>
      <c r="G301" s="18">
        <v>250000</v>
      </c>
    </row>
    <row r="302" spans="1:8" ht="93" customHeight="1" x14ac:dyDescent="0.3">
      <c r="A302" s="27" t="s">
        <v>409</v>
      </c>
      <c r="B302" s="13" t="s">
        <v>98</v>
      </c>
      <c r="C302" s="13" t="s">
        <v>27</v>
      </c>
      <c r="D302" s="13" t="s">
        <v>38</v>
      </c>
      <c r="E302" s="16" t="s">
        <v>408</v>
      </c>
      <c r="F302" s="13" t="s">
        <v>190</v>
      </c>
      <c r="G302" s="18">
        <v>618553.61</v>
      </c>
    </row>
    <row r="303" spans="1:8" ht="87.75" customHeight="1" x14ac:dyDescent="0.3">
      <c r="A303" s="27" t="s">
        <v>182</v>
      </c>
      <c r="B303" s="13" t="s">
        <v>98</v>
      </c>
      <c r="C303" s="13" t="s">
        <v>27</v>
      </c>
      <c r="D303" s="13" t="s">
        <v>38</v>
      </c>
      <c r="E303" s="16" t="s">
        <v>158</v>
      </c>
      <c r="F303" s="13" t="s">
        <v>24</v>
      </c>
      <c r="G303" s="18">
        <f>500000+6376.82+690427.13</f>
        <v>1196803.95</v>
      </c>
    </row>
    <row r="304" spans="1:8" ht="99" customHeight="1" x14ac:dyDescent="0.3">
      <c r="A304" s="31" t="s">
        <v>99</v>
      </c>
      <c r="B304" s="13" t="s">
        <v>98</v>
      </c>
      <c r="C304" s="13" t="s">
        <v>40</v>
      </c>
      <c r="D304" s="13" t="s">
        <v>27</v>
      </c>
      <c r="E304" s="16" t="s">
        <v>88</v>
      </c>
      <c r="F304" s="13" t="s">
        <v>24</v>
      </c>
      <c r="G304" s="18">
        <v>6500</v>
      </c>
    </row>
    <row r="305" spans="1:7" s="7" customFormat="1" ht="35.25" customHeight="1" x14ac:dyDescent="0.25">
      <c r="A305" s="10" t="s">
        <v>211</v>
      </c>
      <c r="B305" s="14"/>
      <c r="C305" s="14"/>
      <c r="D305" s="14"/>
      <c r="E305" s="14"/>
      <c r="F305" s="14"/>
      <c r="G305" s="12">
        <f>G264+G252+G230+G138+G132+G122+G28</f>
        <v>522618172.07999998</v>
      </c>
    </row>
    <row r="306" spans="1:7" s="5" customFormat="1" ht="24" customHeight="1" x14ac:dyDescent="0.3">
      <c r="A306" s="8"/>
      <c r="B306" s="9"/>
      <c r="C306" s="9"/>
      <c r="D306" s="9"/>
      <c r="E306" s="9"/>
      <c r="F306" s="9"/>
      <c r="G306" s="34" t="s">
        <v>444</v>
      </c>
    </row>
    <row r="307" spans="1:7" s="5" customFormat="1" x14ac:dyDescent="0.3">
      <c r="A307" s="1"/>
      <c r="B307" s="1"/>
      <c r="C307" s="1"/>
      <c r="D307" s="1"/>
      <c r="E307" s="1"/>
      <c r="F307" s="1"/>
    </row>
    <row r="308" spans="1:7" x14ac:dyDescent="0.3">
      <c r="B308" s="1"/>
      <c r="C308" s="1"/>
      <c r="D308" s="1"/>
      <c r="E308" s="1"/>
      <c r="F308" s="1"/>
    </row>
    <row r="309" spans="1:7" x14ac:dyDescent="0.3">
      <c r="B309" s="1"/>
      <c r="C309" s="1"/>
      <c r="D309" s="1"/>
      <c r="E309" s="1"/>
      <c r="F309" s="1"/>
    </row>
    <row r="310" spans="1:7" x14ac:dyDescent="0.3">
      <c r="B310" s="1"/>
      <c r="C310" s="1"/>
      <c r="D310" s="1"/>
      <c r="E310" s="1"/>
      <c r="F310" s="1"/>
    </row>
    <row r="311" spans="1:7" x14ac:dyDescent="0.3">
      <c r="B311" s="1"/>
      <c r="C311" s="1"/>
      <c r="D311" s="1"/>
      <c r="E311" s="1"/>
      <c r="F311" s="1"/>
    </row>
    <row r="312" spans="1:7" x14ac:dyDescent="0.3">
      <c r="B312" s="1"/>
      <c r="C312" s="1"/>
      <c r="D312" s="1"/>
      <c r="E312" s="1"/>
      <c r="F312" s="1"/>
    </row>
    <row r="313" spans="1:7" x14ac:dyDescent="0.3">
      <c r="B313" s="1"/>
      <c r="C313" s="1"/>
      <c r="D313" s="1"/>
      <c r="E313" s="1"/>
      <c r="F313" s="1"/>
    </row>
    <row r="314" spans="1:7" x14ac:dyDescent="0.3">
      <c r="B314" s="1"/>
      <c r="C314" s="1"/>
      <c r="D314" s="1"/>
      <c r="E314" s="1"/>
      <c r="F314" s="1"/>
    </row>
    <row r="315" spans="1:7" x14ac:dyDescent="0.3">
      <c r="B315" s="1"/>
      <c r="C315" s="1"/>
      <c r="D315" s="1"/>
      <c r="E315" s="1"/>
      <c r="F315" s="1"/>
    </row>
    <row r="316" spans="1:7" x14ac:dyDescent="0.3">
      <c r="B316" s="1"/>
      <c r="C316" s="1"/>
      <c r="D316" s="1"/>
      <c r="E316" s="1"/>
      <c r="F316" s="1"/>
    </row>
    <row r="317" spans="1:7" x14ac:dyDescent="0.3">
      <c r="B317" s="1"/>
      <c r="C317" s="1"/>
      <c r="D317" s="1"/>
      <c r="E317" s="1"/>
      <c r="F317" s="1"/>
    </row>
    <row r="318" spans="1:7" x14ac:dyDescent="0.3">
      <c r="B318" s="1"/>
      <c r="C318" s="1"/>
      <c r="D318" s="1"/>
      <c r="E318" s="1"/>
      <c r="F318" s="1"/>
    </row>
    <row r="319" spans="1:7" x14ac:dyDescent="0.3">
      <c r="B319" s="1"/>
      <c r="C319" s="1"/>
      <c r="D319" s="1"/>
      <c r="E319" s="1"/>
      <c r="F319" s="1"/>
    </row>
    <row r="320" spans="1:7" x14ac:dyDescent="0.3">
      <c r="B320" s="1"/>
      <c r="C320" s="1"/>
      <c r="D320" s="1"/>
      <c r="E320" s="1"/>
      <c r="F320" s="1"/>
    </row>
    <row r="321" spans="2:6" x14ac:dyDescent="0.3">
      <c r="B321" s="1"/>
      <c r="C321" s="1"/>
      <c r="D321" s="1"/>
      <c r="E321" s="1"/>
      <c r="F321" s="1"/>
    </row>
    <row r="322" spans="2:6" x14ac:dyDescent="0.3">
      <c r="B322" s="1"/>
      <c r="C322" s="1"/>
      <c r="D322" s="1"/>
      <c r="E322" s="1"/>
      <c r="F322" s="1"/>
    </row>
    <row r="323" spans="2:6" x14ac:dyDescent="0.3">
      <c r="B323" s="1"/>
      <c r="C323" s="1"/>
      <c r="D323" s="1"/>
      <c r="E323" s="1"/>
      <c r="F323" s="1"/>
    </row>
    <row r="324" spans="2:6" x14ac:dyDescent="0.3">
      <c r="B324" s="1"/>
      <c r="C324" s="1"/>
      <c r="D324" s="1"/>
      <c r="E324" s="1"/>
      <c r="F324" s="1"/>
    </row>
    <row r="325" spans="2:6" x14ac:dyDescent="0.3">
      <c r="B325" s="1"/>
      <c r="C325" s="1"/>
      <c r="D325" s="1"/>
      <c r="E325" s="1"/>
      <c r="F325" s="1"/>
    </row>
    <row r="326" spans="2:6" x14ac:dyDescent="0.3">
      <c r="B326" s="1"/>
      <c r="C326" s="1"/>
      <c r="D326" s="1"/>
      <c r="E326" s="1"/>
      <c r="F326" s="1"/>
    </row>
    <row r="327" spans="2:6" x14ac:dyDescent="0.3">
      <c r="B327" s="1"/>
      <c r="C327" s="1"/>
      <c r="D327" s="1"/>
      <c r="E327" s="1"/>
      <c r="F327" s="1"/>
    </row>
    <row r="328" spans="2:6" x14ac:dyDescent="0.3">
      <c r="B328" s="1"/>
      <c r="C328" s="1"/>
      <c r="D328" s="1"/>
      <c r="E328" s="1"/>
      <c r="F328" s="1"/>
    </row>
    <row r="329" spans="2:6" x14ac:dyDescent="0.3">
      <c r="B329" s="1"/>
      <c r="C329" s="1"/>
      <c r="D329" s="1"/>
      <c r="E329" s="1"/>
      <c r="F329" s="1"/>
    </row>
    <row r="330" spans="2:6" x14ac:dyDescent="0.3">
      <c r="B330" s="1"/>
      <c r="C330" s="1"/>
      <c r="D330" s="1"/>
      <c r="E330" s="1"/>
      <c r="F330" s="1"/>
    </row>
    <row r="331" spans="2:6" x14ac:dyDescent="0.3">
      <c r="B331" s="1"/>
      <c r="C331" s="1"/>
      <c r="D331" s="1"/>
      <c r="E331" s="1"/>
      <c r="F331" s="1"/>
    </row>
    <row r="332" spans="2:6" x14ac:dyDescent="0.3">
      <c r="B332" s="1"/>
      <c r="C332" s="1"/>
      <c r="D332" s="1"/>
      <c r="E332" s="1"/>
      <c r="F332" s="1"/>
    </row>
    <row r="333" spans="2:6" x14ac:dyDescent="0.3">
      <c r="B333" s="1"/>
      <c r="C333" s="1"/>
      <c r="D333" s="1"/>
      <c r="E333" s="1"/>
      <c r="F333" s="1"/>
    </row>
    <row r="334" spans="2:6" x14ac:dyDescent="0.3">
      <c r="B334" s="1"/>
      <c r="C334" s="1"/>
      <c r="D334" s="1"/>
      <c r="E334" s="1"/>
      <c r="F334" s="1"/>
    </row>
    <row r="335" spans="2:6" x14ac:dyDescent="0.3">
      <c r="B335" s="1"/>
      <c r="C335" s="1"/>
      <c r="D335" s="1"/>
      <c r="E335" s="1"/>
      <c r="F335" s="1"/>
    </row>
    <row r="336" spans="2:6" x14ac:dyDescent="0.3">
      <c r="B336" s="1"/>
      <c r="C336" s="1"/>
      <c r="D336" s="1"/>
      <c r="E336" s="1"/>
      <c r="F336" s="1"/>
    </row>
    <row r="337" spans="2:6" x14ac:dyDescent="0.3">
      <c r="B337" s="1"/>
      <c r="C337" s="1"/>
      <c r="D337" s="1"/>
      <c r="E337" s="1"/>
      <c r="F337" s="1"/>
    </row>
    <row r="338" spans="2:6" x14ac:dyDescent="0.3">
      <c r="B338" s="1"/>
      <c r="C338" s="1"/>
      <c r="D338" s="1"/>
      <c r="E338" s="1"/>
      <c r="F338" s="1"/>
    </row>
    <row r="339" spans="2:6" x14ac:dyDescent="0.3">
      <c r="B339" s="1"/>
      <c r="C339" s="1"/>
      <c r="D339" s="1"/>
      <c r="E339" s="1"/>
      <c r="F339" s="1"/>
    </row>
    <row r="340" spans="2:6" x14ac:dyDescent="0.3">
      <c r="B340" s="1"/>
      <c r="C340" s="1"/>
      <c r="D340" s="1"/>
      <c r="E340" s="1"/>
      <c r="F340" s="1"/>
    </row>
    <row r="341" spans="2:6" x14ac:dyDescent="0.3">
      <c r="B341" s="1"/>
      <c r="C341" s="1"/>
      <c r="D341" s="1"/>
      <c r="E341" s="1"/>
      <c r="F341" s="1"/>
    </row>
    <row r="342" spans="2:6" x14ac:dyDescent="0.3">
      <c r="B342" s="1"/>
      <c r="C342" s="1"/>
      <c r="D342" s="1"/>
      <c r="E342" s="1"/>
      <c r="F342" s="1"/>
    </row>
    <row r="343" spans="2:6" x14ac:dyDescent="0.3">
      <c r="B343" s="1"/>
      <c r="C343" s="1"/>
      <c r="D343" s="1"/>
      <c r="E343" s="1"/>
      <c r="F343" s="1"/>
    </row>
    <row r="344" spans="2:6" x14ac:dyDescent="0.3">
      <c r="B344" s="1"/>
      <c r="C344" s="1"/>
      <c r="D344" s="1"/>
      <c r="E344" s="1"/>
      <c r="F344" s="1"/>
    </row>
    <row r="345" spans="2:6" x14ac:dyDescent="0.3">
      <c r="B345" s="1"/>
      <c r="C345" s="1"/>
      <c r="D345" s="1"/>
      <c r="E345" s="1"/>
      <c r="F345" s="1"/>
    </row>
    <row r="346" spans="2:6" x14ac:dyDescent="0.3">
      <c r="B346" s="1"/>
      <c r="C346" s="1"/>
      <c r="D346" s="1"/>
      <c r="E346" s="1"/>
      <c r="F346" s="1"/>
    </row>
    <row r="347" spans="2:6" x14ac:dyDescent="0.3">
      <c r="B347" s="1"/>
      <c r="C347" s="1"/>
      <c r="D347" s="1"/>
      <c r="E347" s="1"/>
      <c r="F347" s="1"/>
    </row>
    <row r="348" spans="2:6" x14ac:dyDescent="0.3">
      <c r="B348" s="1"/>
      <c r="C348" s="1"/>
      <c r="D348" s="1"/>
      <c r="E348" s="1"/>
      <c r="F348" s="1"/>
    </row>
    <row r="349" spans="2:6" x14ac:dyDescent="0.3">
      <c r="B349" s="1"/>
      <c r="C349" s="1"/>
      <c r="D349" s="1"/>
      <c r="E349" s="1"/>
      <c r="F349" s="1"/>
    </row>
    <row r="350" spans="2:6" x14ac:dyDescent="0.3">
      <c r="B350" s="1"/>
      <c r="C350" s="1"/>
      <c r="D350" s="1"/>
      <c r="E350" s="1"/>
      <c r="F350" s="1"/>
    </row>
    <row r="351" spans="2:6" x14ac:dyDescent="0.3">
      <c r="B351" s="1"/>
      <c r="C351" s="1"/>
      <c r="D351" s="1"/>
      <c r="E351" s="1"/>
      <c r="F351" s="1"/>
    </row>
    <row r="352" spans="2:6" x14ac:dyDescent="0.3">
      <c r="B352" s="1"/>
      <c r="C352" s="1"/>
      <c r="D352" s="1"/>
      <c r="E352" s="1"/>
      <c r="F352" s="1"/>
    </row>
    <row r="353" spans="2:6" x14ac:dyDescent="0.3">
      <c r="B353" s="1"/>
      <c r="C353" s="1"/>
      <c r="D353" s="1"/>
      <c r="E353" s="1"/>
      <c r="F353" s="1"/>
    </row>
    <row r="354" spans="2:6" x14ac:dyDescent="0.3">
      <c r="B354" s="1"/>
      <c r="C354" s="1"/>
      <c r="D354" s="1"/>
      <c r="E354" s="1"/>
      <c r="F354" s="1"/>
    </row>
    <row r="355" spans="2:6" x14ac:dyDescent="0.3">
      <c r="B355" s="1"/>
      <c r="C355" s="1"/>
      <c r="D355" s="1"/>
      <c r="E355" s="1"/>
      <c r="F355" s="1"/>
    </row>
    <row r="356" spans="2:6" x14ac:dyDescent="0.3">
      <c r="B356" s="1"/>
      <c r="C356" s="1"/>
      <c r="D356" s="1"/>
      <c r="E356" s="1"/>
      <c r="F356" s="1"/>
    </row>
    <row r="357" spans="2:6" x14ac:dyDescent="0.3">
      <c r="B357" s="1"/>
      <c r="C357" s="1"/>
      <c r="D357" s="1"/>
      <c r="E357" s="1"/>
      <c r="F357" s="1"/>
    </row>
    <row r="358" spans="2:6" x14ac:dyDescent="0.3">
      <c r="B358" s="1"/>
      <c r="C358" s="1"/>
      <c r="D358" s="1"/>
      <c r="E358" s="1"/>
      <c r="F358" s="1"/>
    </row>
    <row r="359" spans="2:6" x14ac:dyDescent="0.3">
      <c r="B359" s="1"/>
      <c r="C359" s="1"/>
      <c r="D359" s="1"/>
      <c r="E359" s="1"/>
      <c r="F359" s="1"/>
    </row>
    <row r="360" spans="2:6" x14ac:dyDescent="0.3">
      <c r="B360" s="1"/>
      <c r="C360" s="1"/>
      <c r="D360" s="1"/>
      <c r="E360" s="1"/>
      <c r="F360" s="1"/>
    </row>
    <row r="361" spans="2:6" x14ac:dyDescent="0.3">
      <c r="B361" s="1"/>
      <c r="C361" s="1"/>
      <c r="D361" s="1"/>
      <c r="E361" s="1"/>
      <c r="F361" s="1"/>
    </row>
    <row r="362" spans="2:6" x14ac:dyDescent="0.3">
      <c r="B362" s="1"/>
      <c r="C362" s="1"/>
      <c r="D362" s="1"/>
      <c r="E362" s="1"/>
      <c r="F362" s="1"/>
    </row>
    <row r="363" spans="2:6" x14ac:dyDescent="0.3">
      <c r="B363" s="1"/>
      <c r="C363" s="1"/>
      <c r="D363" s="1"/>
      <c r="E363" s="1"/>
      <c r="F363" s="1"/>
    </row>
    <row r="364" spans="2:6" x14ac:dyDescent="0.3">
      <c r="B364" s="1"/>
      <c r="C364" s="1"/>
      <c r="D364" s="1"/>
      <c r="E364" s="1"/>
      <c r="F364" s="1"/>
    </row>
    <row r="365" spans="2:6" x14ac:dyDescent="0.3">
      <c r="B365" s="1"/>
      <c r="C365" s="1"/>
      <c r="D365" s="1"/>
      <c r="E365" s="1"/>
      <c r="F365" s="1"/>
    </row>
    <row r="366" spans="2:6" x14ac:dyDescent="0.3">
      <c r="B366" s="1"/>
      <c r="C366" s="1"/>
      <c r="D366" s="1"/>
      <c r="E366" s="1"/>
      <c r="F366" s="1"/>
    </row>
    <row r="367" spans="2:6" x14ac:dyDescent="0.3">
      <c r="B367" s="1"/>
      <c r="C367" s="1"/>
      <c r="D367" s="1"/>
      <c r="E367" s="1"/>
      <c r="F367" s="1"/>
    </row>
    <row r="368" spans="2:6" x14ac:dyDescent="0.3">
      <c r="B368" s="1"/>
      <c r="C368" s="1"/>
      <c r="D368" s="1"/>
      <c r="E368" s="1"/>
      <c r="F368" s="1"/>
    </row>
    <row r="369" spans="2:6" x14ac:dyDescent="0.3">
      <c r="B369" s="1"/>
      <c r="C369" s="1"/>
      <c r="D369" s="1"/>
      <c r="E369" s="1"/>
      <c r="F369" s="1"/>
    </row>
    <row r="370" spans="2:6" x14ac:dyDescent="0.3">
      <c r="B370" s="1"/>
      <c r="C370" s="1"/>
      <c r="D370" s="1"/>
      <c r="E370" s="1"/>
      <c r="F370" s="1"/>
    </row>
    <row r="371" spans="2:6" x14ac:dyDescent="0.3">
      <c r="B371" s="1"/>
      <c r="C371" s="1"/>
      <c r="D371" s="1"/>
      <c r="E371" s="1"/>
      <c r="F371" s="1"/>
    </row>
    <row r="372" spans="2:6" x14ac:dyDescent="0.3">
      <c r="B372" s="1"/>
      <c r="C372" s="1"/>
      <c r="D372" s="1"/>
      <c r="E372" s="1"/>
      <c r="F372" s="1"/>
    </row>
    <row r="373" spans="2:6" x14ac:dyDescent="0.3">
      <c r="B373" s="1"/>
      <c r="C373" s="1"/>
      <c r="D373" s="1"/>
      <c r="E373" s="1"/>
      <c r="F373" s="1"/>
    </row>
    <row r="374" spans="2:6" x14ac:dyDescent="0.3">
      <c r="B374" s="1"/>
      <c r="C374" s="1"/>
      <c r="D374" s="1"/>
      <c r="E374" s="1"/>
      <c r="F374" s="1"/>
    </row>
    <row r="375" spans="2:6" x14ac:dyDescent="0.3">
      <c r="B375" s="1"/>
      <c r="C375" s="1"/>
      <c r="D375" s="1"/>
      <c r="E375" s="1"/>
      <c r="F375" s="1"/>
    </row>
    <row r="376" spans="2:6" x14ac:dyDescent="0.3">
      <c r="B376" s="1"/>
      <c r="C376" s="1"/>
      <c r="D376" s="1"/>
      <c r="E376" s="1"/>
      <c r="F376" s="1"/>
    </row>
    <row r="377" spans="2:6" x14ac:dyDescent="0.3">
      <c r="B377" s="1"/>
      <c r="C377" s="1"/>
      <c r="D377" s="1"/>
      <c r="E377" s="1"/>
      <c r="F377" s="1"/>
    </row>
    <row r="378" spans="2:6" x14ac:dyDescent="0.3">
      <c r="B378" s="1"/>
      <c r="C378" s="1"/>
      <c r="D378" s="1"/>
      <c r="E378" s="1"/>
      <c r="F378" s="1"/>
    </row>
    <row r="379" spans="2:6" x14ac:dyDescent="0.3">
      <c r="B379" s="1"/>
      <c r="C379" s="1"/>
      <c r="D379" s="1"/>
      <c r="E379" s="1"/>
      <c r="F379" s="1"/>
    </row>
    <row r="380" spans="2:6" x14ac:dyDescent="0.3">
      <c r="B380" s="1"/>
      <c r="C380" s="1"/>
      <c r="D380" s="1"/>
      <c r="E380" s="1"/>
      <c r="F380" s="1"/>
    </row>
    <row r="381" spans="2:6" x14ac:dyDescent="0.3">
      <c r="B381" s="1"/>
      <c r="C381" s="1"/>
      <c r="D381" s="1"/>
      <c r="E381" s="1"/>
      <c r="F381" s="1"/>
    </row>
    <row r="382" spans="2:6" x14ac:dyDescent="0.3">
      <c r="B382" s="1"/>
      <c r="C382" s="1"/>
      <c r="D382" s="1"/>
      <c r="E382" s="1"/>
      <c r="F382" s="1"/>
    </row>
    <row r="383" spans="2:6" x14ac:dyDescent="0.3">
      <c r="B383" s="1"/>
      <c r="C383" s="1"/>
      <c r="D383" s="1"/>
      <c r="E383" s="1"/>
      <c r="F383" s="1"/>
    </row>
    <row r="384" spans="2:6" x14ac:dyDescent="0.3">
      <c r="B384" s="1"/>
      <c r="C384" s="1"/>
      <c r="D384" s="1"/>
      <c r="E384" s="1"/>
      <c r="F384" s="1"/>
    </row>
    <row r="385" spans="2:6" x14ac:dyDescent="0.3">
      <c r="B385" s="1"/>
      <c r="C385" s="1"/>
      <c r="D385" s="1"/>
      <c r="E385" s="1"/>
      <c r="F385" s="1"/>
    </row>
    <row r="386" spans="2:6" x14ac:dyDescent="0.3">
      <c r="B386" s="1"/>
      <c r="C386" s="1"/>
      <c r="D386" s="1"/>
      <c r="E386" s="1"/>
      <c r="F386" s="1"/>
    </row>
    <row r="387" spans="2:6" x14ac:dyDescent="0.3">
      <c r="B387" s="1"/>
      <c r="C387" s="1"/>
      <c r="D387" s="1"/>
      <c r="E387" s="1"/>
      <c r="F387" s="1"/>
    </row>
    <row r="388" spans="2:6" x14ac:dyDescent="0.3">
      <c r="B388" s="1"/>
      <c r="C388" s="1"/>
      <c r="D388" s="1"/>
      <c r="E388" s="1"/>
      <c r="F388" s="1"/>
    </row>
    <row r="389" spans="2:6" x14ac:dyDescent="0.3">
      <c r="B389" s="1"/>
      <c r="C389" s="1"/>
      <c r="D389" s="1"/>
      <c r="E389" s="1"/>
      <c r="F389" s="1"/>
    </row>
    <row r="390" spans="2:6" x14ac:dyDescent="0.3">
      <c r="B390" s="1"/>
      <c r="C390" s="1"/>
      <c r="D390" s="1"/>
      <c r="E390" s="1"/>
      <c r="F390" s="1"/>
    </row>
    <row r="391" spans="2:6" x14ac:dyDescent="0.3">
      <c r="B391" s="1"/>
      <c r="C391" s="1"/>
      <c r="D391" s="1"/>
      <c r="E391" s="1"/>
      <c r="F391" s="1"/>
    </row>
    <row r="392" spans="2:6" x14ac:dyDescent="0.3">
      <c r="B392" s="1"/>
      <c r="C392" s="1"/>
      <c r="D392" s="1"/>
      <c r="E392" s="1"/>
      <c r="F392" s="1"/>
    </row>
    <row r="393" spans="2:6" x14ac:dyDescent="0.3">
      <c r="B393" s="1"/>
      <c r="C393" s="1"/>
      <c r="D393" s="1"/>
      <c r="E393" s="1"/>
      <c r="F393" s="1"/>
    </row>
    <row r="394" spans="2:6" x14ac:dyDescent="0.3">
      <c r="B394" s="1"/>
      <c r="C394" s="1"/>
      <c r="D394" s="1"/>
      <c r="E394" s="1"/>
      <c r="F394" s="1"/>
    </row>
    <row r="395" spans="2:6" x14ac:dyDescent="0.3">
      <c r="B395" s="1"/>
      <c r="C395" s="1"/>
      <c r="D395" s="1"/>
      <c r="E395" s="1"/>
      <c r="F395" s="1"/>
    </row>
    <row r="396" spans="2:6" x14ac:dyDescent="0.3">
      <c r="B396" s="1"/>
      <c r="C396" s="1"/>
      <c r="D396" s="1"/>
      <c r="E396" s="1"/>
      <c r="F396" s="1"/>
    </row>
  </sheetData>
  <mergeCells count="28">
    <mergeCell ref="E6:G6"/>
    <mergeCell ref="E11:G11"/>
    <mergeCell ref="E7:G7"/>
    <mergeCell ref="E8:G8"/>
    <mergeCell ref="E9:G9"/>
    <mergeCell ref="E10:G10"/>
    <mergeCell ref="E1:G1"/>
    <mergeCell ref="E2:G2"/>
    <mergeCell ref="E3:G3"/>
    <mergeCell ref="E4:G4"/>
    <mergeCell ref="E5:G5"/>
    <mergeCell ref="A23:G23"/>
    <mergeCell ref="E24:E26"/>
    <mergeCell ref="F24:F26"/>
    <mergeCell ref="A24:A26"/>
    <mergeCell ref="B24:B26"/>
    <mergeCell ref="C24:C26"/>
    <mergeCell ref="D24:D26"/>
    <mergeCell ref="G24:G26"/>
    <mergeCell ref="E13:G13"/>
    <mergeCell ref="A22:G22"/>
    <mergeCell ref="E20:G20"/>
    <mergeCell ref="E19:G19"/>
    <mergeCell ref="E18:G18"/>
    <mergeCell ref="E17:G17"/>
    <mergeCell ref="E16:G16"/>
    <mergeCell ref="E15:G15"/>
    <mergeCell ref="E14:G14"/>
  </mergeCells>
  <pageMargins left="1.1023622047244095" right="0.78740157480314965" top="0.78740157480314965" bottom="0.78740157480314965" header="0.31496062992125984" footer="0.31496062992125984"/>
  <pageSetup paperSize="9" scale="5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Прил.6 Вед 2024</vt:lpstr>
      <vt:lpstr>'Прил.6 Вед 2024'!Заголовки_для_печати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2024-04-18T08:21:41Z</dcterms:modified>
</cp:coreProperties>
</file>